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4934" windowHeight="8652" activeTab="1"/>
  </bookViews>
  <sheets>
    <sheet name="H25実績" sheetId="1" r:id="rId1"/>
    <sheet name="H26日程（20140808決定）" sheetId="2" r:id="rId2"/>
    <sheet name="H26費用計算" sheetId="3" r:id="rId3"/>
  </sheets>
  <definedNames>
    <definedName name="_xlnm.Print_Area" localSheetId="1">'H26日程（20140808決定）'!$A$1:$I$40</definedName>
    <definedName name="_xlnm.Print_Area" localSheetId="0">'H25実績'!$A$1:$I$45</definedName>
  </definedNames>
  <calcPr fullCalcOnLoad="1"/>
</workbook>
</file>

<file path=xl/sharedStrings.xml><?xml version="1.0" encoding="utf-8"?>
<sst xmlns="http://schemas.openxmlformats.org/spreadsheetml/2006/main" count="419" uniqueCount="192">
  <si>
    <t>平成２５度　山梨県成年リーグ日程表【実績】</t>
  </si>
  <si>
    <t>節</t>
  </si>
  <si>
    <t>開催日</t>
  </si>
  <si>
    <t>開始時間</t>
  </si>
  <si>
    <t>終了時間</t>
  </si>
  <si>
    <t>Game
No</t>
  </si>
  <si>
    <t>対戦</t>
  </si>
  <si>
    <t>オフィシャル</t>
  </si>
  <si>
    <t>試合offチーム</t>
  </si>
  <si>
    <t>Game
No</t>
  </si>
  <si>
    <t>対戦</t>
  </si>
  <si>
    <t>ＮＧ</t>
  </si>
  <si>
    <t>Home Team</t>
  </si>
  <si>
    <t>Visiting Team</t>
  </si>
  <si>
    <t>第一節
(小瀬)</t>
  </si>
  <si>
    <t>山梨大学全学部</t>
  </si>
  <si>
    <t>山梨大学医学部</t>
  </si>
  <si>
    <t>都留文科大学</t>
  </si>
  <si>
    <t>都留文科大学
富士五湖クラブ</t>
  </si>
  <si>
    <t>プラネッツオブ山梨</t>
  </si>
  <si>
    <t>24:00</t>
  </si>
  <si>
    <t>甲府モンキーズ</t>
  </si>
  <si>
    <t>山梨学院大学</t>
  </si>
  <si>
    <t>都留文科大学</t>
  </si>
  <si>
    <t>プラネッツオブ山梨</t>
  </si>
  <si>
    <t>ホンカ　アイスガイズ</t>
  </si>
  <si>
    <t>甲府チェスカ</t>
  </si>
  <si>
    <t>富士五湖クラブ</t>
  </si>
  <si>
    <t>プラネッツオブ山梨</t>
  </si>
  <si>
    <t>24:00</t>
  </si>
  <si>
    <t>プラネッツオブ山梨</t>
  </si>
  <si>
    <t>山梨大学全学部</t>
  </si>
  <si>
    <t>富士五湖クラブ</t>
  </si>
  <si>
    <t>プラネッツオブ山梨</t>
  </si>
  <si>
    <t>第二節
(小瀬)</t>
  </si>
  <si>
    <t>甲府モンキーズ</t>
  </si>
  <si>
    <t>甲府チェスカ</t>
  </si>
  <si>
    <t>ホンカ　アイスガイズ
甲府チェスカ</t>
  </si>
  <si>
    <t>甲府モンキーズ</t>
  </si>
  <si>
    <t>富士五湖クラブ</t>
  </si>
  <si>
    <t>ホンカ　アイスガイズ</t>
  </si>
  <si>
    <t>甲府チェスカ</t>
  </si>
  <si>
    <t>甲府モンキーズ</t>
  </si>
  <si>
    <t>山梨大学全学部</t>
  </si>
  <si>
    <t>ホンカ　アイスガイズ</t>
  </si>
  <si>
    <t>甲府モンキーズ</t>
  </si>
  <si>
    <t>山梨学院大学</t>
  </si>
  <si>
    <t>プラネッツオブ山梨</t>
  </si>
  <si>
    <t>ホンカ　アイスガイズ</t>
  </si>
  <si>
    <t>第三節
(小瀬)</t>
  </si>
  <si>
    <t>プラネッツオブ山梨</t>
  </si>
  <si>
    <t>山梨大学全学部</t>
  </si>
  <si>
    <t>山梨大学全学部</t>
  </si>
  <si>
    <t>山梨大学全学部</t>
  </si>
  <si>
    <t xml:space="preserve">
11月1,2,3日</t>
  </si>
  <si>
    <t>都留文科大学</t>
  </si>
  <si>
    <t>富士五湖クラブ</t>
  </si>
  <si>
    <t>山梨大学全学部</t>
  </si>
  <si>
    <t>山梨大学全学部</t>
  </si>
  <si>
    <t>山梨大学医学部</t>
  </si>
  <si>
    <t>山梨大学全学部</t>
  </si>
  <si>
    <t>山梨大学全学部</t>
  </si>
  <si>
    <t>22:00</t>
  </si>
  <si>
    <t>甲府チェスカ</t>
  </si>
  <si>
    <t>都留文科大学</t>
  </si>
  <si>
    <t>山梨大学全学部</t>
  </si>
  <si>
    <t>山梨大学全学部</t>
  </si>
  <si>
    <t>第四節
(小瀬)</t>
  </si>
  <si>
    <t>富士五湖クラブ</t>
  </si>
  <si>
    <t>甲府チェスカ</t>
  </si>
  <si>
    <t>甲府モンキーズ</t>
  </si>
  <si>
    <t>甲府モンキーズ</t>
  </si>
  <si>
    <t>山梨大学医学部</t>
  </si>
  <si>
    <t>10月25, 26, 27日</t>
  </si>
  <si>
    <t>プラネッツオブ山梨</t>
  </si>
  <si>
    <t>甲府モンキーズ</t>
  </si>
  <si>
    <t>山梨大学医学部</t>
  </si>
  <si>
    <t>山梨大学医学部</t>
  </si>
  <si>
    <t>21:15</t>
  </si>
  <si>
    <t>ホンカ　アイスガイズ</t>
  </si>
  <si>
    <t>甲府モンキーズ</t>
  </si>
  <si>
    <t>山梨大学医学部</t>
  </si>
  <si>
    <t>第五節
(小瀬)</t>
  </si>
  <si>
    <t>ホンカ　アイスガイズ</t>
  </si>
  <si>
    <t>富士五湖クラブ</t>
  </si>
  <si>
    <t>山梨学院大学</t>
  </si>
  <si>
    <t>山梨学院大学</t>
  </si>
  <si>
    <t>山梨学院大学</t>
  </si>
  <si>
    <t xml:space="preserve">10月14, 26, 27日
11月 4日 
 1月11,12,13日
 1月25, 26日
</t>
  </si>
  <si>
    <t>都留文科大学</t>
  </si>
  <si>
    <t>甲府チェスカ</t>
  </si>
  <si>
    <t>山梨学院大学</t>
  </si>
  <si>
    <t>山梨学院大学</t>
  </si>
  <si>
    <t>甲府モンキーズ</t>
  </si>
  <si>
    <t>山梨大学全学部</t>
  </si>
  <si>
    <t>山梨学院大学</t>
  </si>
  <si>
    <t>山梨学院大学</t>
  </si>
  <si>
    <t>第六節
(小瀬)</t>
  </si>
  <si>
    <t>甲府チェスカ</t>
  </si>
  <si>
    <t>ホンカ　アイスガイズ</t>
  </si>
  <si>
    <t>ホンカ　アイスガイズ
都留文科大学</t>
  </si>
  <si>
    <t>ホンカ　アイスガイズ</t>
  </si>
  <si>
    <t>山梨学院大学</t>
  </si>
  <si>
    <t>ホンカ　アイスガイズ</t>
  </si>
  <si>
    <t>ホンカ　アイスガイズ</t>
  </si>
  <si>
    <t>都留文科大学</t>
  </si>
  <si>
    <t>10月31
11月1,2日</t>
  </si>
  <si>
    <t>第七節
(小瀬)</t>
  </si>
  <si>
    <t>富士五湖クラブ</t>
  </si>
  <si>
    <t>甲府チェスカ
富士五湖クラブ</t>
  </si>
  <si>
    <t>都留文科大学</t>
  </si>
  <si>
    <t>都留文科大学</t>
  </si>
  <si>
    <t>甲府チェスカ</t>
  </si>
  <si>
    <t>富士五湖クラブ</t>
  </si>
  <si>
    <t>プラネッツオブ山梨</t>
  </si>
  <si>
    <t>富士五湖クラブ</t>
  </si>
  <si>
    <t>第八節
(小瀬)</t>
  </si>
  <si>
    <t>山梨学院大学</t>
  </si>
  <si>
    <t>山梨大学医学部</t>
  </si>
  <si>
    <t>山梨大学医学部</t>
  </si>
  <si>
    <t>富士五湖クラブ</t>
  </si>
  <si>
    <t>20:00</t>
  </si>
  <si>
    <t>山梨大学医学部</t>
  </si>
  <si>
    <t>甲府チェスカ</t>
  </si>
  <si>
    <t>富士五湖クラブ</t>
  </si>
  <si>
    <t>都留文科大学</t>
  </si>
  <si>
    <t>甲府チェスカ</t>
  </si>
  <si>
    <t>甲府モンキーズ</t>
  </si>
  <si>
    <t>山梨大学医学部</t>
  </si>
  <si>
    <t>予備日
(小瀬)</t>
  </si>
  <si>
    <t>＊試合参加費　一部：１４７，０００円．　二部：１１１，０００円．  下記口座に入金して下さい</t>
  </si>
  <si>
    <t>＊山梨中央銀行　本店営業部　普通１８３４８８１</t>
  </si>
  <si>
    <t>山梨県アイスホッケー連盟 競技・事業委員会 会計 中野徹明</t>
  </si>
  <si>
    <t>＊中野 徹明</t>
  </si>
  <si>
    <t>携帯：090-1846-6947</t>
  </si>
  <si>
    <t>携帯メール：tetunii0327@ezweb.ne.jp</t>
  </si>
  <si>
    <t>ＰＣメール：tetunii0327@dream.com</t>
  </si>
  <si>
    <t>平成２６度　山梨県成年リーグ日程表【20140808決定】</t>
  </si>
  <si>
    <t>都留文科大学</t>
  </si>
  <si>
    <t>甲府モンキーズ</t>
  </si>
  <si>
    <t>23:30</t>
  </si>
  <si>
    <t>山梨学院大学</t>
  </si>
  <si>
    <t>23:30</t>
  </si>
  <si>
    <t>ホンカ　アイスガイズ</t>
  </si>
  <si>
    <t>山梨大学全学部</t>
  </si>
  <si>
    <t>都留文科大学</t>
  </si>
  <si>
    <t>プラネッツオブ山梨</t>
  </si>
  <si>
    <t>山梨大学全学部</t>
  </si>
  <si>
    <t>富士五湖クラブ</t>
  </si>
  <si>
    <t>22:00</t>
  </si>
  <si>
    <t>ホンカ　アイスガイズ
山梨大学全学部</t>
  </si>
  <si>
    <t>山梨大学医学部</t>
  </si>
  <si>
    <t>都留文科大学</t>
  </si>
  <si>
    <t>山梨学院大学</t>
  </si>
  <si>
    <t>山梨大学全学部</t>
  </si>
  <si>
    <t>甲府チェスカ</t>
  </si>
  <si>
    <t>都留文科大学</t>
  </si>
  <si>
    <t>都留文科大学</t>
  </si>
  <si>
    <t>都留文科大学</t>
  </si>
  <si>
    <t>山梨大学全学部</t>
  </si>
  <si>
    <t>山梨大学全学部</t>
  </si>
  <si>
    <t>山梨大学全学部</t>
  </si>
  <si>
    <t>山梨大学全学部</t>
  </si>
  <si>
    <t>山梨大学全学部
富士五湖クラブ</t>
  </si>
  <si>
    <t>甲府チェスカ</t>
  </si>
  <si>
    <t>都留文科大学</t>
  </si>
  <si>
    <t>都留文科大学</t>
  </si>
  <si>
    <t>甲府チェスカ</t>
  </si>
  <si>
    <t>ホンカ　アイスガイズ</t>
  </si>
  <si>
    <t>ホンカ　アイスガイズ</t>
  </si>
  <si>
    <t>富士五湖クラブ</t>
  </si>
  <si>
    <t>都留文科大学</t>
  </si>
  <si>
    <t>24:00</t>
  </si>
  <si>
    <t>試合時間</t>
  </si>
  <si>
    <t>試合数</t>
  </si>
  <si>
    <t>料金</t>
  </si>
  <si>
    <t>一試合平均</t>
  </si>
  <si>
    <t>各リーグ負担</t>
  </si>
  <si>
    <t>小瀬</t>
  </si>
  <si>
    <t>小瀬リンク代</t>
  </si>
  <si>
    <t>１チーム負担</t>
  </si>
  <si>
    <t>放送施設使用代</t>
  </si>
  <si>
    <t>一部リーグ</t>
  </si>
  <si>
    <t>ジャッジシステム使用代</t>
  </si>
  <si>
    <t>ゴール使用代</t>
  </si>
  <si>
    <t>二部リーグ</t>
  </si>
  <si>
    <t>レフェリー代</t>
  </si>
  <si>
    <t>富士山</t>
  </si>
  <si>
    <t>富士山リンク代</t>
  </si>
  <si>
    <t>諸経費</t>
  </si>
  <si>
    <t>一部チーム</t>
  </si>
  <si>
    <t>二部チーム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</si>
</sst>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"/>
    <numFmt numFmtId="177" formatCode="[Red][=1]aaa;[Blue][=7]aaa;aaa"/>
    <numFmt numFmtId="178" formatCode="h:mm"/>
    <numFmt numFmtId="179" formatCode="@"/>
  </numFmts>
  <fonts count="6">
    <font>
      <sz val="11"/>
      <name val="ＭＳ Ｐゴシック"/>
      <family val="0"/>
    </font>
    <font>
      <sz val="9"/>
      <name val="ＭＳ Ｐゴシック"/>
      <family val="0"/>
    </font>
    <font>
      <b/>
      <sz val="12"/>
      <name val="ＭＳ Ｐゴシック"/>
      <family val="0"/>
    </font>
    <font>
      <b/>
      <sz val="12"/>
      <color indexed="10"/>
      <name val="ＭＳ Ｐゴシック"/>
      <family val="0"/>
    </font>
    <font>
      <b/>
      <sz val="11"/>
      <color indexed="10"/>
      <name val="ＭＳ Ｐゴシック"/>
      <family val="0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8" fontId="0" fillId="0" borderId="23" xfId="0" applyNumberFormat="1" applyBorder="1" applyAlignment="1">
      <alignment horizontal="center" vertical="center"/>
    </xf>
    <xf numFmtId="178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8" fontId="0" fillId="0" borderId="30" xfId="0" applyNumberFormat="1" applyBorder="1" applyAlignment="1">
      <alignment horizontal="center" vertical="center"/>
    </xf>
    <xf numFmtId="179" fontId="0" fillId="0" borderId="31" xfId="0" applyNumberFormat="1" applyBorder="1" applyAlignment="1">
      <alignment horizontal="center" vertical="center"/>
    </xf>
    <xf numFmtId="0" fontId="0" fillId="2" borderId="10" xfId="0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8" fontId="0" fillId="0" borderId="34" xfId="0" applyNumberFormat="1" applyBorder="1" applyAlignment="1">
      <alignment horizontal="center" vertical="center"/>
    </xf>
    <xf numFmtId="178" fontId="0" fillId="0" borderId="29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79" fontId="0" fillId="0" borderId="16" xfId="0" applyNumberFormat="1" applyBorder="1" applyAlignment="1">
      <alignment horizontal="center" vertical="center"/>
    </xf>
    <xf numFmtId="0" fontId="0" fillId="2" borderId="39" xfId="0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/>
    </xf>
    <xf numFmtId="178" fontId="0" fillId="0" borderId="3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176" fontId="0" fillId="0" borderId="23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177" fontId="0" fillId="0" borderId="43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178" fontId="0" fillId="0" borderId="46" xfId="0" applyNumberFormat="1" applyBorder="1" applyAlignment="1">
      <alignment horizontal="center" vertical="center"/>
    </xf>
    <xf numFmtId="179" fontId="0" fillId="0" borderId="47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176" fontId="0" fillId="0" borderId="34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177" fontId="0" fillId="0" borderId="53" xfId="0" applyNumberFormat="1" applyBorder="1" applyAlignment="1">
      <alignment horizontal="center" vertical="center"/>
    </xf>
    <xf numFmtId="178" fontId="0" fillId="0" borderId="54" xfId="0" applyNumberFormat="1" applyBorder="1" applyAlignment="1">
      <alignment horizontal="center" vertical="center"/>
    </xf>
    <xf numFmtId="179" fontId="0" fillId="0" borderId="55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4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defaultGridColor="0" colorId="23" workbookViewId="0" topLeftCell="A1">
      <selection activeCell="J4" sqref="J4:J7"/>
    </sheetView>
  </sheetViews>
  <sheetFormatPr defaultColWidth="9.00390625" defaultRowHeight="13.5"/>
  <cols>
    <col min="1" max="1" width="8.625" style="3" customWidth="1"/>
    <col min="2" max="2" width="9.625" style="4" customWidth="1"/>
    <col min="3" max="3" width="3.625" style="4" customWidth="1"/>
    <col min="4" max="5" width="8.625" style="4" customWidth="1"/>
    <col min="6" max="6" width="5.625" style="4" customWidth="1"/>
    <col min="7" max="9" width="17.625" style="4" customWidth="1"/>
    <col min="10" max="10" width="20.625" style="4" customWidth="1"/>
    <col min="11" max="11" width="5.625" style="4" customWidth="1"/>
    <col min="12" max="13" width="17.625" style="3" customWidth="1"/>
    <col min="14" max="14" width="5.125" style="3" customWidth="1"/>
    <col min="15" max="15" width="17.625" style="3" customWidth="1"/>
    <col min="16" max="16" width="20.50390625" style="3" customWidth="1"/>
    <col min="17" max="16384" width="9.00390625" style="3" customWidth="1"/>
  </cols>
  <sheetData>
    <row r="1" spans="1:9" ht="24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15" ht="15" customHeight="1">
      <c r="A2" s="6" t="s">
        <v>1</v>
      </c>
      <c r="B2" s="7" t="s">
        <v>2</v>
      </c>
      <c r="C2" s="8"/>
      <c r="D2" s="9" t="s">
        <v>3</v>
      </c>
      <c r="E2" s="10" t="s">
        <v>4</v>
      </c>
      <c r="F2" s="11" t="s">
        <v>5</v>
      </c>
      <c r="G2" s="12" t="s">
        <v>6</v>
      </c>
      <c r="H2" s="12"/>
      <c r="I2" s="13" t="s">
        <v>7</v>
      </c>
      <c r="J2" s="14" t="s">
        <v>8</v>
      </c>
      <c r="K2" s="15" t="s">
        <v>9</v>
      </c>
      <c r="L2" s="16" t="s">
        <v>10</v>
      </c>
      <c r="M2" s="17"/>
      <c r="O2" s="18" t="s">
        <v>11</v>
      </c>
    </row>
    <row r="3" spans="1:15" ht="14.25" customHeight="1">
      <c r="A3" s="19"/>
      <c r="B3" s="20"/>
      <c r="C3" s="21"/>
      <c r="D3" s="16"/>
      <c r="E3" s="22"/>
      <c r="F3" s="23"/>
      <c r="G3" s="24" t="s">
        <v>12</v>
      </c>
      <c r="H3" s="24" t="s">
        <v>13</v>
      </c>
      <c r="I3" s="25"/>
      <c r="J3" s="26"/>
      <c r="K3" s="23"/>
      <c r="L3" s="24" t="s">
        <v>12</v>
      </c>
      <c r="M3" s="24" t="s">
        <v>13</v>
      </c>
      <c r="O3" s="18"/>
    </row>
    <row r="4" spans="1:15" ht="18.75" customHeight="1">
      <c r="A4" s="27" t="s">
        <v>14</v>
      </c>
      <c r="B4" s="28">
        <v>41524</v>
      </c>
      <c r="C4" s="29">
        <f>WEEKDAY(B4)</f>
        <v>7</v>
      </c>
      <c r="D4" s="30">
        <v>0.8333333333333334</v>
      </c>
      <c r="E4" s="31">
        <v>0.9166666666666666</v>
      </c>
      <c r="F4" s="32">
        <v>1</v>
      </c>
      <c r="G4" s="33" t="s">
        <v>15</v>
      </c>
      <c r="H4" s="33" t="s">
        <v>16</v>
      </c>
      <c r="I4" s="34" t="s">
        <v>17</v>
      </c>
      <c r="J4" s="35" t="s">
        <v>18</v>
      </c>
      <c r="K4" s="32">
        <v>32</v>
      </c>
      <c r="L4" s="36" t="s">
        <v>19</v>
      </c>
      <c r="M4" s="36" t="str">
        <f>L8</f>
        <v>甲府モンキーズ</v>
      </c>
      <c r="N4" s="4"/>
      <c r="O4" s="37"/>
    </row>
    <row r="5" spans="1:15" ht="18.75" customHeight="1">
      <c r="A5" s="19"/>
      <c r="B5" s="38"/>
      <c r="C5" s="39"/>
      <c r="D5" s="40">
        <v>0.9166666666666666</v>
      </c>
      <c r="E5" s="41" t="s">
        <v>20</v>
      </c>
      <c r="F5" s="18">
        <v>2</v>
      </c>
      <c r="G5" s="42" t="s">
        <v>21</v>
      </c>
      <c r="H5" s="42" t="s">
        <v>22</v>
      </c>
      <c r="I5" s="43" t="s">
        <v>23</v>
      </c>
      <c r="J5" s="44"/>
      <c r="K5" s="18">
        <v>4</v>
      </c>
      <c r="L5" s="45" t="s">
        <v>24</v>
      </c>
      <c r="M5" s="45" t="str">
        <f>L12</f>
        <v>山梨大学全学部</v>
      </c>
      <c r="N5" s="4"/>
      <c r="O5" s="37"/>
    </row>
    <row r="6" spans="1:15" ht="18.75" customHeight="1">
      <c r="A6" s="19"/>
      <c r="B6" s="46">
        <v>41531</v>
      </c>
      <c r="C6" s="47">
        <f>WEEKDAY(B6)</f>
        <v>7</v>
      </c>
      <c r="D6" s="48">
        <v>0.8333333333333334</v>
      </c>
      <c r="E6" s="49">
        <v>0.9166666666666666</v>
      </c>
      <c r="F6" s="50">
        <v>3</v>
      </c>
      <c r="G6" s="51" t="s">
        <v>25</v>
      </c>
      <c r="H6" s="51" t="s">
        <v>26</v>
      </c>
      <c r="I6" s="43" t="s">
        <v>27</v>
      </c>
      <c r="J6" s="44"/>
      <c r="K6" s="50">
        <v>14</v>
      </c>
      <c r="L6" s="52" t="s">
        <v>28</v>
      </c>
      <c r="M6" s="52" t="str">
        <f>L16</f>
        <v>山梨大学医学部</v>
      </c>
      <c r="N6" s="4"/>
      <c r="O6" s="37"/>
    </row>
    <row r="7" spans="1:15" ht="18.75" customHeight="1">
      <c r="A7" s="53"/>
      <c r="B7" s="54"/>
      <c r="C7" s="55"/>
      <c r="D7" s="56">
        <v>0.9166666666666666</v>
      </c>
      <c r="E7" s="57" t="s">
        <v>29</v>
      </c>
      <c r="F7" s="24">
        <v>4</v>
      </c>
      <c r="G7" s="58" t="s">
        <v>30</v>
      </c>
      <c r="H7" s="58" t="s">
        <v>31</v>
      </c>
      <c r="I7" s="59" t="s">
        <v>32</v>
      </c>
      <c r="J7" s="44"/>
      <c r="K7" s="60">
        <v>26</v>
      </c>
      <c r="L7" s="61" t="s">
        <v>33</v>
      </c>
      <c r="M7" s="61" t="str">
        <f>L20</f>
        <v>山梨学院大学</v>
      </c>
      <c r="N7" s="4"/>
      <c r="O7" s="37"/>
    </row>
    <row r="8" spans="1:15" ht="18.75" customHeight="1">
      <c r="A8" s="62" t="s">
        <v>34</v>
      </c>
      <c r="B8" s="28">
        <v>41532</v>
      </c>
      <c r="C8" s="29">
        <f>WEEKDAY(B8)</f>
        <v>1</v>
      </c>
      <c r="D8" s="30">
        <v>0.6666666666666666</v>
      </c>
      <c r="E8" s="31">
        <v>0.75</v>
      </c>
      <c r="F8" s="32">
        <v>5</v>
      </c>
      <c r="G8" s="33" t="s">
        <v>16</v>
      </c>
      <c r="H8" s="33" t="s">
        <v>35</v>
      </c>
      <c r="I8" s="34" t="s">
        <v>36</v>
      </c>
      <c r="J8" s="35" t="s">
        <v>37</v>
      </c>
      <c r="K8" s="32">
        <v>9</v>
      </c>
      <c r="L8" s="63" t="s">
        <v>38</v>
      </c>
      <c r="M8" s="63" t="str">
        <f>L4</f>
        <v>プラネッツオブ山梨</v>
      </c>
      <c r="N8" s="4"/>
      <c r="O8" s="37"/>
    </row>
    <row r="9" spans="1:15" ht="18.75" customHeight="1">
      <c r="A9" s="19"/>
      <c r="B9" s="38"/>
      <c r="C9" s="39"/>
      <c r="D9" s="40">
        <v>0.75</v>
      </c>
      <c r="E9" s="64">
        <v>0.8333333333333334</v>
      </c>
      <c r="F9" s="18">
        <v>6</v>
      </c>
      <c r="G9" s="65" t="s">
        <v>39</v>
      </c>
      <c r="H9" s="65" t="s">
        <v>40</v>
      </c>
      <c r="I9" s="66" t="s">
        <v>41</v>
      </c>
      <c r="J9" s="44"/>
      <c r="K9" s="18">
        <v>20</v>
      </c>
      <c r="L9" s="45" t="s">
        <v>42</v>
      </c>
      <c r="M9" s="45" t="str">
        <f>L12</f>
        <v>山梨大学全学部</v>
      </c>
      <c r="N9" s="4"/>
      <c r="O9" s="37"/>
    </row>
    <row r="10" spans="1:15" ht="18.75" customHeight="1">
      <c r="A10" s="19"/>
      <c r="B10" s="46">
        <v>41545</v>
      </c>
      <c r="C10" s="47">
        <f>WEEKDAY(B10)</f>
        <v>7</v>
      </c>
      <c r="D10" s="48">
        <v>0.8333333333333334</v>
      </c>
      <c r="E10" s="49">
        <v>0.9166666666666666</v>
      </c>
      <c r="F10" s="50">
        <v>7</v>
      </c>
      <c r="G10" s="42" t="s">
        <v>43</v>
      </c>
      <c r="H10" s="42" t="s">
        <v>21</v>
      </c>
      <c r="I10" s="43" t="s">
        <v>44</v>
      </c>
      <c r="J10" s="44"/>
      <c r="K10" s="50">
        <v>27</v>
      </c>
      <c r="L10" s="52" t="s">
        <v>45</v>
      </c>
      <c r="M10" s="52" t="str">
        <f>L16</f>
        <v>山梨大学医学部</v>
      </c>
      <c r="N10" s="4"/>
      <c r="O10" s="37"/>
    </row>
    <row r="11" spans="1:15" ht="18.75" customHeight="1">
      <c r="A11" s="19"/>
      <c r="B11" s="54"/>
      <c r="C11" s="55"/>
      <c r="D11" s="56">
        <v>0.9166666666666666</v>
      </c>
      <c r="E11" s="57" t="s">
        <v>29</v>
      </c>
      <c r="F11" s="24">
        <v>8</v>
      </c>
      <c r="G11" s="67" t="s">
        <v>46</v>
      </c>
      <c r="H11" s="67" t="s">
        <v>47</v>
      </c>
      <c r="I11" s="68" t="s">
        <v>48</v>
      </c>
      <c r="J11" s="44"/>
      <c r="K11" s="24">
        <v>2</v>
      </c>
      <c r="L11" s="52" t="s">
        <v>45</v>
      </c>
      <c r="M11" s="61" t="str">
        <f>L20</f>
        <v>山梨学院大学</v>
      </c>
      <c r="N11" s="4"/>
      <c r="O11" s="37"/>
    </row>
    <row r="12" spans="1:15" ht="18.75" customHeight="1">
      <c r="A12" s="27" t="s">
        <v>49</v>
      </c>
      <c r="B12" s="69">
        <v>41552</v>
      </c>
      <c r="C12" s="29">
        <f>WEEKDAY(B12)</f>
        <v>7</v>
      </c>
      <c r="D12" s="30">
        <v>0.8333333333333334</v>
      </c>
      <c r="E12" s="31">
        <v>0.9166666666666666</v>
      </c>
      <c r="F12" s="32">
        <v>9</v>
      </c>
      <c r="G12" s="33" t="s">
        <v>35</v>
      </c>
      <c r="H12" s="33" t="s">
        <v>50</v>
      </c>
      <c r="I12" s="34" t="s">
        <v>51</v>
      </c>
      <c r="J12" s="70" t="s">
        <v>52</v>
      </c>
      <c r="K12" s="32">
        <v>23</v>
      </c>
      <c r="L12" s="36" t="s">
        <v>53</v>
      </c>
      <c r="M12" s="36" t="str">
        <f>L4</f>
        <v>プラネッツオブ山梨</v>
      </c>
      <c r="N12" s="4"/>
      <c r="O12" s="71" t="s">
        <v>54</v>
      </c>
    </row>
    <row r="13" spans="1:15" ht="18.75" customHeight="1">
      <c r="A13" s="62"/>
      <c r="B13" s="72"/>
      <c r="C13" s="39"/>
      <c r="D13" s="40">
        <v>0.9166666666666666</v>
      </c>
      <c r="E13" s="41" t="s">
        <v>20</v>
      </c>
      <c r="F13" s="18">
        <v>10</v>
      </c>
      <c r="G13" s="73" t="s">
        <v>55</v>
      </c>
      <c r="H13" s="73" t="s">
        <v>56</v>
      </c>
      <c r="I13" s="43" t="s">
        <v>57</v>
      </c>
      <c r="J13" s="19"/>
      <c r="K13" s="18">
        <v>7</v>
      </c>
      <c r="L13" s="45" t="s">
        <v>58</v>
      </c>
      <c r="M13" s="45" t="str">
        <f>L8</f>
        <v>甲府モンキーズ</v>
      </c>
      <c r="N13" s="4"/>
      <c r="O13" s="37"/>
    </row>
    <row r="14" spans="1:15" ht="18.75" customHeight="1">
      <c r="A14" s="62"/>
      <c r="B14" s="46">
        <v>41553</v>
      </c>
      <c r="C14" s="74">
        <f>WEEKDAY(B14)</f>
        <v>1</v>
      </c>
      <c r="D14" s="48">
        <v>0.75</v>
      </c>
      <c r="E14" s="49">
        <v>0.8333333333333334</v>
      </c>
      <c r="F14" s="50">
        <v>11</v>
      </c>
      <c r="G14" s="42" t="s">
        <v>59</v>
      </c>
      <c r="H14" s="42" t="s">
        <v>22</v>
      </c>
      <c r="I14" s="75" t="s">
        <v>60</v>
      </c>
      <c r="J14" s="19"/>
      <c r="K14" s="50">
        <v>1</v>
      </c>
      <c r="L14" s="52" t="s">
        <v>61</v>
      </c>
      <c r="M14" s="52" t="str">
        <f>L16</f>
        <v>山梨大学医学部</v>
      </c>
      <c r="N14" s="4"/>
      <c r="O14" s="37"/>
    </row>
    <row r="15" spans="1:15" ht="18.75" customHeight="1">
      <c r="A15" s="76"/>
      <c r="B15" s="77"/>
      <c r="C15" s="55"/>
      <c r="D15" s="78">
        <v>0.8333333333333334</v>
      </c>
      <c r="E15" s="79" t="s">
        <v>62</v>
      </c>
      <c r="F15" s="18">
        <v>12</v>
      </c>
      <c r="G15" s="80" t="s">
        <v>63</v>
      </c>
      <c r="H15" s="80" t="s">
        <v>64</v>
      </c>
      <c r="I15" s="68" t="s">
        <v>65</v>
      </c>
      <c r="J15" s="26"/>
      <c r="K15" s="18">
        <v>29</v>
      </c>
      <c r="L15" s="61" t="s">
        <v>66</v>
      </c>
      <c r="M15" s="61" t="str">
        <f>L20</f>
        <v>山梨学院大学</v>
      </c>
      <c r="N15" s="4"/>
      <c r="O15" s="37"/>
    </row>
    <row r="16" spans="1:15" ht="18.75" customHeight="1">
      <c r="A16" s="62" t="s">
        <v>67</v>
      </c>
      <c r="B16" s="69">
        <v>41566</v>
      </c>
      <c r="C16" s="29">
        <f>WEEKDAY(B16)</f>
        <v>7</v>
      </c>
      <c r="D16" s="30">
        <v>0.8333333333333334</v>
      </c>
      <c r="E16" s="31">
        <v>0.9166666666666666</v>
      </c>
      <c r="F16" s="32">
        <v>13</v>
      </c>
      <c r="G16" s="81" t="s">
        <v>68</v>
      </c>
      <c r="H16" s="81" t="s">
        <v>69</v>
      </c>
      <c r="I16" s="34" t="s">
        <v>70</v>
      </c>
      <c r="J16" s="70" t="s">
        <v>71</v>
      </c>
      <c r="K16" s="32">
        <v>18</v>
      </c>
      <c r="L16" s="63" t="s">
        <v>72</v>
      </c>
      <c r="M16" s="36" t="str">
        <f>L4</f>
        <v>プラネッツオブ山梨</v>
      </c>
      <c r="N16" s="4"/>
      <c r="O16" s="37" t="s">
        <v>73</v>
      </c>
    </row>
    <row r="17" spans="1:15" ht="18.75" customHeight="1">
      <c r="A17" s="62"/>
      <c r="B17" s="72"/>
      <c r="C17" s="39"/>
      <c r="D17" s="40">
        <v>0.9166666666666666</v>
      </c>
      <c r="E17" s="41" t="s">
        <v>20</v>
      </c>
      <c r="F17" s="18">
        <v>14</v>
      </c>
      <c r="G17" s="42" t="s">
        <v>74</v>
      </c>
      <c r="H17" s="42" t="s">
        <v>59</v>
      </c>
      <c r="I17" s="43" t="s">
        <v>75</v>
      </c>
      <c r="J17" s="19"/>
      <c r="K17" s="18">
        <v>5</v>
      </c>
      <c r="L17" s="45" t="s">
        <v>76</v>
      </c>
      <c r="M17" s="45" t="str">
        <f>L8</f>
        <v>甲府モンキーズ</v>
      </c>
      <c r="N17" s="4"/>
      <c r="O17" s="37"/>
    </row>
    <row r="18" spans="1:15" ht="18.75" customHeight="1">
      <c r="A18" s="62"/>
      <c r="B18" s="82">
        <v>41567</v>
      </c>
      <c r="C18" s="74">
        <f>WEEKDAY(B18)</f>
        <v>1</v>
      </c>
      <c r="D18" s="48">
        <v>0.71875</v>
      </c>
      <c r="E18" s="49">
        <v>0.8020833333333334</v>
      </c>
      <c r="F18" s="50">
        <v>15</v>
      </c>
      <c r="G18" s="42" t="s">
        <v>22</v>
      </c>
      <c r="H18" s="42" t="s">
        <v>43</v>
      </c>
      <c r="I18" s="43" t="s">
        <v>75</v>
      </c>
      <c r="J18" s="19"/>
      <c r="K18" s="50">
        <v>25</v>
      </c>
      <c r="L18" s="52" t="s">
        <v>77</v>
      </c>
      <c r="M18" s="52" t="str">
        <f>L12</f>
        <v>山梨大学全学部</v>
      </c>
      <c r="N18" s="4"/>
      <c r="O18" s="37"/>
    </row>
    <row r="19" spans="1:15" ht="18.75" customHeight="1">
      <c r="A19" s="76"/>
      <c r="B19" s="83"/>
      <c r="C19" s="55"/>
      <c r="D19" s="78">
        <v>0.8020833333333334</v>
      </c>
      <c r="E19" s="79" t="s">
        <v>78</v>
      </c>
      <c r="F19" s="18">
        <v>16</v>
      </c>
      <c r="G19" s="80" t="s">
        <v>64</v>
      </c>
      <c r="H19" s="80" t="s">
        <v>79</v>
      </c>
      <c r="I19" s="68" t="s">
        <v>80</v>
      </c>
      <c r="J19" s="26"/>
      <c r="K19" s="18">
        <v>11</v>
      </c>
      <c r="L19" s="61" t="s">
        <v>81</v>
      </c>
      <c r="M19" s="61" t="str">
        <f>L20</f>
        <v>山梨学院大学</v>
      </c>
      <c r="N19" s="4"/>
      <c r="O19" s="37"/>
    </row>
    <row r="20" spans="1:15" ht="18.75" customHeight="1">
      <c r="A20" s="27" t="s">
        <v>82</v>
      </c>
      <c r="B20" s="28">
        <v>41601</v>
      </c>
      <c r="C20" s="29">
        <f>WEEKDAY(B20)</f>
        <v>7</v>
      </c>
      <c r="D20" s="30">
        <v>0.8333333333333334</v>
      </c>
      <c r="E20" s="31">
        <v>0.9166666666666666</v>
      </c>
      <c r="F20" s="32">
        <v>17</v>
      </c>
      <c r="G20" s="84" t="s">
        <v>83</v>
      </c>
      <c r="H20" s="84" t="s">
        <v>84</v>
      </c>
      <c r="I20" s="34" t="s">
        <v>85</v>
      </c>
      <c r="J20" s="44" t="s">
        <v>86</v>
      </c>
      <c r="K20" s="32">
        <v>8</v>
      </c>
      <c r="L20" s="36" t="s">
        <v>87</v>
      </c>
      <c r="M20" s="36" t="str">
        <f>L4</f>
        <v>プラネッツオブ山梨</v>
      </c>
      <c r="N20" s="4"/>
      <c r="O20" s="71" t="s">
        <v>88</v>
      </c>
    </row>
    <row r="21" spans="1:15" ht="18.75" customHeight="1">
      <c r="A21" s="62"/>
      <c r="B21" s="38"/>
      <c r="C21" s="39"/>
      <c r="D21" s="40">
        <v>0.9166666666666666</v>
      </c>
      <c r="E21" s="41" t="s">
        <v>20</v>
      </c>
      <c r="F21" s="18">
        <v>18</v>
      </c>
      <c r="G21" s="65" t="s">
        <v>89</v>
      </c>
      <c r="H21" s="73" t="s">
        <v>90</v>
      </c>
      <c r="I21" s="43" t="s">
        <v>91</v>
      </c>
      <c r="J21" s="44"/>
      <c r="K21" s="18">
        <v>22</v>
      </c>
      <c r="L21" s="45" t="s">
        <v>92</v>
      </c>
      <c r="M21" s="45" t="str">
        <f>L8</f>
        <v>甲府モンキーズ</v>
      </c>
      <c r="N21" s="4"/>
      <c r="O21" s="37"/>
    </row>
    <row r="22" spans="1:15" ht="18.75" customHeight="1">
      <c r="A22" s="62"/>
      <c r="B22" s="46">
        <v>41602</v>
      </c>
      <c r="C22" s="47">
        <f>WEEKDAY(B22)</f>
        <v>1</v>
      </c>
      <c r="D22" s="48">
        <v>0.75</v>
      </c>
      <c r="E22" s="49">
        <v>0.8333333333333334</v>
      </c>
      <c r="F22" s="50">
        <v>19</v>
      </c>
      <c r="G22" s="42" t="s">
        <v>59</v>
      </c>
      <c r="H22" s="42" t="s">
        <v>74</v>
      </c>
      <c r="I22" s="43" t="s">
        <v>91</v>
      </c>
      <c r="J22" s="44"/>
      <c r="K22" s="50">
        <v>15</v>
      </c>
      <c r="L22" s="45" t="s">
        <v>92</v>
      </c>
      <c r="M22" s="45" t="str">
        <f>L12</f>
        <v>山梨大学全学部</v>
      </c>
      <c r="N22" s="4"/>
      <c r="O22" s="37"/>
    </row>
    <row r="23" spans="1:15" ht="18.75" customHeight="1">
      <c r="A23" s="76"/>
      <c r="B23" s="54"/>
      <c r="C23" s="55"/>
      <c r="D23" s="78">
        <v>0.8333333333333334</v>
      </c>
      <c r="E23" s="79" t="s">
        <v>62</v>
      </c>
      <c r="F23" s="18">
        <v>20</v>
      </c>
      <c r="G23" s="85" t="s">
        <v>93</v>
      </c>
      <c r="H23" s="85" t="s">
        <v>94</v>
      </c>
      <c r="I23" s="66" t="s">
        <v>95</v>
      </c>
      <c r="J23" s="44"/>
      <c r="K23" s="18">
        <v>24</v>
      </c>
      <c r="L23" s="61" t="s">
        <v>96</v>
      </c>
      <c r="M23" s="61" t="str">
        <f>L16</f>
        <v>山梨大学医学部</v>
      </c>
      <c r="N23" s="4"/>
      <c r="O23" s="37"/>
    </row>
    <row r="24" spans="1:15" ht="18.75" customHeight="1">
      <c r="A24" s="27" t="s">
        <v>97</v>
      </c>
      <c r="B24" s="28">
        <v>41608</v>
      </c>
      <c r="C24" s="29">
        <f>WEEKDAY(B24)</f>
        <v>7</v>
      </c>
      <c r="D24" s="30">
        <v>0.8333333333333334</v>
      </c>
      <c r="E24" s="31">
        <v>0.9166666666666666</v>
      </c>
      <c r="F24" s="32">
        <v>21</v>
      </c>
      <c r="G24" s="84" t="s">
        <v>98</v>
      </c>
      <c r="H24" s="84" t="s">
        <v>84</v>
      </c>
      <c r="I24" s="34" t="s">
        <v>99</v>
      </c>
      <c r="J24" s="70" t="s">
        <v>100</v>
      </c>
      <c r="K24" s="32">
        <v>28</v>
      </c>
      <c r="L24" s="32" t="s">
        <v>101</v>
      </c>
      <c r="M24" s="32" t="str">
        <f>L27</f>
        <v>都留文科大学</v>
      </c>
      <c r="N24" s="4"/>
      <c r="O24" s="37"/>
    </row>
    <row r="25" spans="1:15" ht="18.75" customHeight="1">
      <c r="A25" s="62"/>
      <c r="B25" s="38"/>
      <c r="C25" s="39"/>
      <c r="D25" s="40">
        <v>0.9166666666666666</v>
      </c>
      <c r="E25" s="41" t="s">
        <v>20</v>
      </c>
      <c r="F25" s="18">
        <v>22</v>
      </c>
      <c r="G25" s="85" t="s">
        <v>102</v>
      </c>
      <c r="H25" s="85" t="s">
        <v>93</v>
      </c>
      <c r="I25" s="43" t="s">
        <v>44</v>
      </c>
      <c r="J25" s="19"/>
      <c r="K25" s="18">
        <v>10</v>
      </c>
      <c r="L25" s="18" t="s">
        <v>103</v>
      </c>
      <c r="M25" s="18" t="str">
        <f>L30</f>
        <v>富士五湖クラブ</v>
      </c>
      <c r="N25" s="4"/>
      <c r="O25" s="37"/>
    </row>
    <row r="26" spans="1:15" ht="18.75" customHeight="1">
      <c r="A26" s="62"/>
      <c r="B26" s="46">
        <v>41609</v>
      </c>
      <c r="C26" s="74">
        <f>WEEKDAY(B26)</f>
        <v>1</v>
      </c>
      <c r="D26" s="48">
        <v>0.75</v>
      </c>
      <c r="E26" s="49">
        <v>0.8333333333333334</v>
      </c>
      <c r="F26" s="50">
        <v>23</v>
      </c>
      <c r="G26" s="42" t="s">
        <v>43</v>
      </c>
      <c r="H26" s="42" t="s">
        <v>74</v>
      </c>
      <c r="I26" s="43" t="s">
        <v>23</v>
      </c>
      <c r="J26" s="19"/>
      <c r="K26" s="60">
        <v>3</v>
      </c>
      <c r="L26" s="60" t="s">
        <v>104</v>
      </c>
      <c r="M26" s="60" t="str">
        <f>L33</f>
        <v>甲府チェスカ</v>
      </c>
      <c r="N26" s="4"/>
      <c r="O26" s="37"/>
    </row>
    <row r="27" spans="1:15" ht="18.75" customHeight="1">
      <c r="A27" s="76"/>
      <c r="B27" s="54"/>
      <c r="C27" s="55"/>
      <c r="D27" s="78">
        <v>0.8333333333333334</v>
      </c>
      <c r="E27" s="79" t="s">
        <v>62</v>
      </c>
      <c r="F27" s="18">
        <v>24</v>
      </c>
      <c r="G27" s="42" t="s">
        <v>22</v>
      </c>
      <c r="H27" s="42" t="s">
        <v>59</v>
      </c>
      <c r="I27" s="43" t="s">
        <v>23</v>
      </c>
      <c r="J27" s="26"/>
      <c r="K27" s="32">
        <v>16</v>
      </c>
      <c r="L27" s="32" t="s">
        <v>105</v>
      </c>
      <c r="M27" s="32" t="str">
        <f>L24</f>
        <v>ホンカ　アイスガイズ</v>
      </c>
      <c r="N27" s="4"/>
      <c r="O27" s="71" t="s">
        <v>106</v>
      </c>
    </row>
    <row r="28" spans="1:15" ht="18.75" customHeight="1">
      <c r="A28" s="27" t="s">
        <v>107</v>
      </c>
      <c r="B28" s="28">
        <v>41657</v>
      </c>
      <c r="C28" s="29">
        <f>WEEKDAY(B28)</f>
        <v>7</v>
      </c>
      <c r="D28" s="30">
        <v>0.8333333333333334</v>
      </c>
      <c r="E28" s="31">
        <v>0.9166666666666666</v>
      </c>
      <c r="F28" s="32">
        <v>25</v>
      </c>
      <c r="G28" s="33" t="s">
        <v>16</v>
      </c>
      <c r="H28" s="33" t="s">
        <v>15</v>
      </c>
      <c r="I28" s="34" t="s">
        <v>108</v>
      </c>
      <c r="J28" s="86" t="s">
        <v>109</v>
      </c>
      <c r="K28" s="18">
        <v>31</v>
      </c>
      <c r="L28" s="18" t="s">
        <v>110</v>
      </c>
      <c r="M28" s="18" t="str">
        <f>L30</f>
        <v>富士五湖クラブ</v>
      </c>
      <c r="N28" s="4"/>
      <c r="O28" s="37"/>
    </row>
    <row r="29" spans="1:15" ht="18.75" customHeight="1">
      <c r="A29" s="62"/>
      <c r="B29" s="38"/>
      <c r="C29" s="39"/>
      <c r="D29" s="40">
        <v>0.9166666666666666</v>
      </c>
      <c r="E29" s="41" t="s">
        <v>20</v>
      </c>
      <c r="F29" s="18">
        <v>26</v>
      </c>
      <c r="G29" s="65" t="s">
        <v>40</v>
      </c>
      <c r="H29" s="65" t="s">
        <v>89</v>
      </c>
      <c r="I29" s="43" t="s">
        <v>27</v>
      </c>
      <c r="J29" s="44"/>
      <c r="K29" s="60">
        <v>19</v>
      </c>
      <c r="L29" s="60" t="s">
        <v>111</v>
      </c>
      <c r="M29" s="60" t="str">
        <f>L33</f>
        <v>甲府チェスカ</v>
      </c>
      <c r="N29" s="4"/>
      <c r="O29" s="37"/>
    </row>
    <row r="30" spans="1:15" ht="18.75" customHeight="1">
      <c r="A30" s="62"/>
      <c r="B30" s="46">
        <v>41658</v>
      </c>
      <c r="C30" s="47">
        <f>WEEKDAY(B30)</f>
        <v>1</v>
      </c>
      <c r="D30" s="48">
        <v>0.75</v>
      </c>
      <c r="E30" s="49">
        <v>0.8333333333333334</v>
      </c>
      <c r="F30" s="50">
        <v>27</v>
      </c>
      <c r="G30" s="42" t="s">
        <v>21</v>
      </c>
      <c r="H30" s="42" t="s">
        <v>59</v>
      </c>
      <c r="I30" s="75" t="s">
        <v>112</v>
      </c>
      <c r="J30" s="44"/>
      <c r="K30" s="32">
        <v>17</v>
      </c>
      <c r="L30" s="32" t="s">
        <v>113</v>
      </c>
      <c r="M30" s="32" t="str">
        <f>L24</f>
        <v>ホンカ　アイスガイズ</v>
      </c>
      <c r="N30" s="4"/>
      <c r="O30" s="37"/>
    </row>
    <row r="31" spans="1:15" ht="18.75" customHeight="1">
      <c r="A31" s="76"/>
      <c r="B31" s="54"/>
      <c r="C31" s="55"/>
      <c r="D31" s="78">
        <v>0.8333333333333334</v>
      </c>
      <c r="E31" s="79" t="s">
        <v>62</v>
      </c>
      <c r="F31" s="18">
        <v>28</v>
      </c>
      <c r="G31" s="85" t="s">
        <v>114</v>
      </c>
      <c r="H31" s="85" t="s">
        <v>102</v>
      </c>
      <c r="I31" s="66" t="s">
        <v>41</v>
      </c>
      <c r="J31" s="44"/>
      <c r="K31" s="18">
        <v>6</v>
      </c>
      <c r="L31" s="18" t="s">
        <v>115</v>
      </c>
      <c r="M31" s="18" t="str">
        <f>L27</f>
        <v>都留文科大学</v>
      </c>
      <c r="N31" s="4"/>
      <c r="O31" s="37"/>
    </row>
    <row r="32" spans="1:15" ht="18.75" customHeight="1">
      <c r="A32" s="27" t="s">
        <v>116</v>
      </c>
      <c r="B32" s="28">
        <v>41681</v>
      </c>
      <c r="C32" s="29">
        <f>WEEKDAY(B32)</f>
        <v>3</v>
      </c>
      <c r="D32" s="30">
        <v>0.6666666666666666</v>
      </c>
      <c r="E32" s="31">
        <v>0.75</v>
      </c>
      <c r="F32" s="32">
        <v>29</v>
      </c>
      <c r="G32" s="33" t="s">
        <v>15</v>
      </c>
      <c r="H32" s="33" t="s">
        <v>117</v>
      </c>
      <c r="I32" s="34" t="s">
        <v>118</v>
      </c>
      <c r="J32" s="44" t="s">
        <v>119</v>
      </c>
      <c r="K32" s="60">
        <v>13</v>
      </c>
      <c r="L32" s="60" t="s">
        <v>120</v>
      </c>
      <c r="M32" s="60" t="str">
        <f>L33</f>
        <v>甲府チェスカ</v>
      </c>
      <c r="N32" s="4"/>
      <c r="O32" s="37"/>
    </row>
    <row r="33" spans="1:15" ht="18.75" customHeight="1">
      <c r="A33" s="62"/>
      <c r="B33" s="38"/>
      <c r="C33" s="74"/>
      <c r="D33" s="40">
        <v>0.75</v>
      </c>
      <c r="E33" s="41" t="s">
        <v>121</v>
      </c>
      <c r="F33" s="18">
        <v>30</v>
      </c>
      <c r="G33" s="51" t="s">
        <v>26</v>
      </c>
      <c r="H33" s="51" t="s">
        <v>25</v>
      </c>
      <c r="I33" s="43" t="s">
        <v>122</v>
      </c>
      <c r="J33" s="44"/>
      <c r="K33" s="50">
        <v>30</v>
      </c>
      <c r="L33" s="50" t="s">
        <v>123</v>
      </c>
      <c r="M33" s="50" t="str">
        <f>L24</f>
        <v>ホンカ　アイスガイズ</v>
      </c>
      <c r="N33" s="4"/>
      <c r="O33" s="37"/>
    </row>
    <row r="34" spans="1:15" ht="18.75" customHeight="1">
      <c r="A34" s="62"/>
      <c r="B34" s="46">
        <v>41681</v>
      </c>
      <c r="C34" s="47">
        <f>WEEKDAY(B34)</f>
        <v>3</v>
      </c>
      <c r="D34" s="48">
        <v>0.8333333333333334</v>
      </c>
      <c r="E34" s="49">
        <v>0.9166666666666666</v>
      </c>
      <c r="F34" s="50">
        <v>31</v>
      </c>
      <c r="G34" s="51" t="s">
        <v>124</v>
      </c>
      <c r="H34" s="87" t="s">
        <v>125</v>
      </c>
      <c r="I34" s="43" t="s">
        <v>122</v>
      </c>
      <c r="J34" s="44"/>
      <c r="K34" s="50">
        <v>12</v>
      </c>
      <c r="L34" s="18" t="s">
        <v>126</v>
      </c>
      <c r="M34" s="50" t="str">
        <f>L27</f>
        <v>都留文科大学</v>
      </c>
      <c r="N34" s="4"/>
      <c r="O34" s="37"/>
    </row>
    <row r="35" spans="1:15" ht="18.75" customHeight="1">
      <c r="A35" s="76"/>
      <c r="B35" s="88"/>
      <c r="C35" s="55"/>
      <c r="D35" s="56">
        <v>0.9166666666666666</v>
      </c>
      <c r="E35" s="57" t="s">
        <v>29</v>
      </c>
      <c r="F35" s="18">
        <v>32</v>
      </c>
      <c r="G35" s="85" t="s">
        <v>114</v>
      </c>
      <c r="H35" s="89" t="s">
        <v>127</v>
      </c>
      <c r="I35" s="68" t="s">
        <v>128</v>
      </c>
      <c r="J35" s="44"/>
      <c r="K35" s="18">
        <v>21</v>
      </c>
      <c r="L35" s="18" t="s">
        <v>126</v>
      </c>
      <c r="M35" s="18" t="str">
        <f>L30</f>
        <v>富士五湖クラブ</v>
      </c>
      <c r="N35" s="4"/>
      <c r="O35" s="37"/>
    </row>
    <row r="36" spans="1:14" ht="18.75" customHeight="1">
      <c r="A36" s="27" t="s">
        <v>129</v>
      </c>
      <c r="B36" s="28">
        <v>41713</v>
      </c>
      <c r="C36" s="29">
        <f>WEEKDAY(B36)</f>
        <v>7</v>
      </c>
      <c r="D36" s="30">
        <v>0.8333333333333334</v>
      </c>
      <c r="E36" s="31">
        <v>0.9166666666666666</v>
      </c>
      <c r="F36" s="32"/>
      <c r="G36" s="84"/>
      <c r="H36" s="84"/>
      <c r="I36" s="34"/>
      <c r="J36" s="90"/>
      <c r="L36" s="4"/>
      <c r="M36" s="4"/>
      <c r="N36" s="4"/>
    </row>
    <row r="37" spans="1:14" ht="18.75" customHeight="1">
      <c r="A37" s="62"/>
      <c r="B37" s="38"/>
      <c r="C37" s="39"/>
      <c r="D37" s="40"/>
      <c r="E37" s="64"/>
      <c r="F37" s="18"/>
      <c r="G37" s="51"/>
      <c r="H37" s="51"/>
      <c r="I37" s="43"/>
      <c r="L37" s="4"/>
      <c r="M37" s="4"/>
      <c r="N37" s="4"/>
    </row>
    <row r="38" spans="1:14" ht="18.75" customHeight="1">
      <c r="A38" s="62"/>
      <c r="B38" s="46">
        <v>41714</v>
      </c>
      <c r="C38" s="47">
        <f>WEEKDAY(B38)</f>
        <v>1</v>
      </c>
      <c r="D38" s="48">
        <v>0.7916666666666666</v>
      </c>
      <c r="E38" s="49">
        <v>0.875</v>
      </c>
      <c r="F38" s="18"/>
      <c r="G38" s="51"/>
      <c r="H38" s="51"/>
      <c r="I38" s="75"/>
      <c r="L38" s="4"/>
      <c r="M38" s="4"/>
      <c r="N38" s="4"/>
    </row>
    <row r="39" spans="1:14" ht="18.75" customHeight="1">
      <c r="A39" s="91"/>
      <c r="B39" s="88"/>
      <c r="C39" s="92"/>
      <c r="D39" s="93"/>
      <c r="E39" s="94"/>
      <c r="F39" s="95"/>
      <c r="G39" s="80"/>
      <c r="H39" s="80"/>
      <c r="I39" s="59"/>
      <c r="L39" s="4"/>
      <c r="M39" s="4"/>
      <c r="N39" s="4"/>
    </row>
    <row r="41" spans="1:9" ht="24.75" customHeight="1">
      <c r="A41" s="96" t="s">
        <v>130</v>
      </c>
      <c r="B41" s="97"/>
      <c r="C41" s="98"/>
      <c r="D41" s="98"/>
      <c r="E41" s="98"/>
      <c r="F41" s="98"/>
      <c r="G41" s="98"/>
      <c r="H41" s="98"/>
      <c r="I41" s="98"/>
    </row>
    <row r="42" spans="1:9" ht="24.75" customHeight="1">
      <c r="A42" s="96" t="s">
        <v>131</v>
      </c>
      <c r="B42" s="97"/>
      <c r="C42" s="98"/>
      <c r="D42" s="98"/>
      <c r="E42" s="98"/>
      <c r="F42" s="98"/>
      <c r="G42" s="98"/>
      <c r="H42" s="98"/>
      <c r="I42" s="98"/>
    </row>
    <row r="43" spans="1:9" ht="24.75" customHeight="1">
      <c r="A43" s="96"/>
      <c r="B43" s="96" t="s">
        <v>132</v>
      </c>
      <c r="C43" s="99"/>
      <c r="D43" s="99"/>
      <c r="E43" s="99"/>
      <c r="F43" s="99"/>
      <c r="G43" s="99"/>
      <c r="H43" s="99"/>
      <c r="I43" s="99"/>
    </row>
    <row r="44" spans="1:9" ht="20.25" customHeight="1">
      <c r="A44" s="99"/>
      <c r="B44" s="99" t="s">
        <v>133</v>
      </c>
      <c r="C44" s="99"/>
      <c r="D44" s="99" t="s">
        <v>134</v>
      </c>
      <c r="E44" s="99"/>
      <c r="F44" s="99"/>
      <c r="G44" s="99" t="s">
        <v>135</v>
      </c>
      <c r="H44" s="99"/>
      <c r="I44" s="99"/>
    </row>
    <row r="45" spans="1:9" ht="20.25" customHeight="1">
      <c r="A45" s="99"/>
      <c r="B45" s="99"/>
      <c r="C45" s="99"/>
      <c r="D45" s="99"/>
      <c r="E45" s="99"/>
      <c r="F45" s="99"/>
      <c r="G45" s="99" t="s">
        <v>136</v>
      </c>
      <c r="H45" s="99"/>
      <c r="I45" s="99"/>
    </row>
  </sheetData>
  <sheetProtection/>
  <mergeCells count="75">
    <mergeCell ref="J28:J31"/>
    <mergeCell ref="J32:J35"/>
    <mergeCell ref="J12:J15"/>
    <mergeCell ref="J16:J19"/>
    <mergeCell ref="J24:J27"/>
    <mergeCell ref="J20:J23"/>
    <mergeCell ref="J4:J7"/>
    <mergeCell ref="J8:J11"/>
    <mergeCell ref="A36:A39"/>
    <mergeCell ref="B36:B37"/>
    <mergeCell ref="B38:B39"/>
    <mergeCell ref="A24:A27"/>
    <mergeCell ref="B24:B25"/>
    <mergeCell ref="A28:A31"/>
    <mergeCell ref="B28:B29"/>
    <mergeCell ref="B30:B31"/>
    <mergeCell ref="L2:M2"/>
    <mergeCell ref="J2:J3"/>
    <mergeCell ref="A20:A23"/>
    <mergeCell ref="B20:B21"/>
    <mergeCell ref="B22:B23"/>
    <mergeCell ref="A12:A15"/>
    <mergeCell ref="B12:B13"/>
    <mergeCell ref="B14:B15"/>
    <mergeCell ref="B16:B17"/>
    <mergeCell ref="B18:B19"/>
    <mergeCell ref="A32:A35"/>
    <mergeCell ref="B32:B33"/>
    <mergeCell ref="B34:B35"/>
    <mergeCell ref="B26:B27"/>
    <mergeCell ref="A16:A19"/>
    <mergeCell ref="A4:A7"/>
    <mergeCell ref="B4:B5"/>
    <mergeCell ref="B6:B7"/>
    <mergeCell ref="A8:A11"/>
    <mergeCell ref="B8:B9"/>
    <mergeCell ref="B10:B11"/>
    <mergeCell ref="A1:I1"/>
    <mergeCell ref="A2:A3"/>
    <mergeCell ref="D2:D3"/>
    <mergeCell ref="F2:F3"/>
    <mergeCell ref="G2:H2"/>
    <mergeCell ref="I2:I3"/>
    <mergeCell ref="E2:E3"/>
    <mergeCell ref="B2:C3"/>
    <mergeCell ref="C4:C5"/>
    <mergeCell ref="C6:C7"/>
    <mergeCell ref="C8:C9"/>
    <mergeCell ref="C10:C11"/>
    <mergeCell ref="C26:C27"/>
    <mergeCell ref="C38:C39"/>
    <mergeCell ref="C12:C13"/>
    <mergeCell ref="C14:C15"/>
    <mergeCell ref="C16:C17"/>
    <mergeCell ref="C18:C19"/>
    <mergeCell ref="B44:C44"/>
    <mergeCell ref="K2:K3"/>
    <mergeCell ref="C32:C33"/>
    <mergeCell ref="C34:C35"/>
    <mergeCell ref="C36:C37"/>
    <mergeCell ref="C20:C21"/>
    <mergeCell ref="C22:C23"/>
    <mergeCell ref="C28:C29"/>
    <mergeCell ref="C30:C31"/>
    <mergeCell ref="C24:C25"/>
    <mergeCell ref="O33:O35"/>
    <mergeCell ref="O2:O3"/>
    <mergeCell ref="O20:O23"/>
    <mergeCell ref="O24:O26"/>
    <mergeCell ref="O27:O29"/>
    <mergeCell ref="O30:O32"/>
    <mergeCell ref="O4:O7"/>
    <mergeCell ref="O8:O11"/>
    <mergeCell ref="O12:O15"/>
    <mergeCell ref="O16:O19"/>
  </mergeCells>
  <printOptions/>
  <pageMargins left="0.47216321539691114" right="0.27565998355234705" top="0.3200988600573202" bottom="0.23608160769845557" header="0.31523838287263406" footer="0.2756599835523470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tabSelected="1" defaultGridColor="0" colorId="23" workbookViewId="0" topLeftCell="A1">
      <selection activeCell="B49" sqref="B49"/>
    </sheetView>
  </sheetViews>
  <sheetFormatPr defaultColWidth="9.00390625" defaultRowHeight="13.5"/>
  <cols>
    <col min="1" max="1" width="8.625" style="3" customWidth="1"/>
    <col min="2" max="2" width="9.625" style="4" customWidth="1"/>
    <col min="3" max="3" width="3.625" style="4" customWidth="1"/>
    <col min="4" max="5" width="8.625" style="4" customWidth="1"/>
    <col min="6" max="6" width="5.625" style="4" customWidth="1"/>
    <col min="7" max="9" width="17.625" style="4" customWidth="1"/>
    <col min="10" max="10" width="20.625" style="4" customWidth="1"/>
    <col min="11" max="11" width="5.625" style="4" customWidth="1"/>
    <col min="12" max="13" width="17.625" style="3" customWidth="1"/>
    <col min="14" max="14" width="5.125" style="3" customWidth="1"/>
    <col min="15" max="15" width="17.625" style="3" customWidth="1"/>
    <col min="16" max="16" width="20.50390625" style="3" customWidth="1"/>
    <col min="17" max="16384" width="9.00390625" style="3" customWidth="1"/>
  </cols>
  <sheetData>
    <row r="1" spans="1:9" ht="24.75" customHeight="1">
      <c r="A1" s="5" t="s">
        <v>137</v>
      </c>
      <c r="B1" s="5"/>
      <c r="C1" s="5"/>
      <c r="D1" s="5"/>
      <c r="E1" s="5"/>
      <c r="F1" s="5"/>
      <c r="G1" s="5"/>
      <c r="H1" s="5"/>
      <c r="I1" s="5"/>
    </row>
    <row r="2" spans="1:15" ht="15" customHeight="1">
      <c r="A2" s="6" t="s">
        <v>1</v>
      </c>
      <c r="B2" s="7" t="s">
        <v>2</v>
      </c>
      <c r="C2" s="8"/>
      <c r="D2" s="9" t="s">
        <v>3</v>
      </c>
      <c r="E2" s="10" t="s">
        <v>4</v>
      </c>
      <c r="F2" s="11" t="s">
        <v>5</v>
      </c>
      <c r="G2" s="12" t="s">
        <v>6</v>
      </c>
      <c r="H2" s="12"/>
      <c r="I2" s="13" t="s">
        <v>7</v>
      </c>
      <c r="J2" s="14" t="s">
        <v>8</v>
      </c>
      <c r="K2" s="15" t="s">
        <v>9</v>
      </c>
      <c r="L2" s="16" t="s">
        <v>10</v>
      </c>
      <c r="M2" s="17"/>
      <c r="O2" s="18" t="s">
        <v>11</v>
      </c>
    </row>
    <row r="3" spans="1:15" ht="14.25" customHeight="1">
      <c r="A3" s="19"/>
      <c r="B3" s="20"/>
      <c r="C3" s="21"/>
      <c r="D3" s="16"/>
      <c r="E3" s="22"/>
      <c r="F3" s="23"/>
      <c r="G3" s="24" t="s">
        <v>12</v>
      </c>
      <c r="H3" s="24" t="s">
        <v>13</v>
      </c>
      <c r="I3" s="25"/>
      <c r="J3" s="26"/>
      <c r="K3" s="23"/>
      <c r="L3" s="24" t="s">
        <v>12</v>
      </c>
      <c r="M3" s="24" t="s">
        <v>13</v>
      </c>
      <c r="O3" s="18"/>
    </row>
    <row r="4" spans="1:15" ht="18.75" customHeight="1">
      <c r="A4" s="27" t="s">
        <v>14</v>
      </c>
      <c r="B4" s="28">
        <v>41888</v>
      </c>
      <c r="C4" s="29">
        <f>WEEKDAY(B4)</f>
        <v>7</v>
      </c>
      <c r="D4" s="30">
        <v>0.8333333333333334</v>
      </c>
      <c r="E4" s="31">
        <v>0.90625</v>
      </c>
      <c r="F4" s="32">
        <v>1</v>
      </c>
      <c r="G4" s="33" t="s">
        <v>16</v>
      </c>
      <c r="H4" s="33" t="s">
        <v>138</v>
      </c>
      <c r="I4" s="34" t="s">
        <v>108</v>
      </c>
      <c r="J4" s="86" t="s">
        <v>109</v>
      </c>
      <c r="K4" s="32">
        <v>8</v>
      </c>
      <c r="L4" s="36" t="s">
        <v>19</v>
      </c>
      <c r="M4" s="36" t="s">
        <v>139</v>
      </c>
      <c r="N4" s="4"/>
      <c r="O4" s="37"/>
    </row>
    <row r="5" spans="1:15" ht="18.75" customHeight="1">
      <c r="A5" s="19"/>
      <c r="B5" s="38"/>
      <c r="C5" s="39"/>
      <c r="D5" s="40">
        <v>0.90625</v>
      </c>
      <c r="E5" s="41" t="s">
        <v>140</v>
      </c>
      <c r="F5" s="18">
        <v>2</v>
      </c>
      <c r="G5" s="42" t="s">
        <v>74</v>
      </c>
      <c r="H5" s="42" t="s">
        <v>22</v>
      </c>
      <c r="I5" s="43" t="s">
        <v>27</v>
      </c>
      <c r="J5" s="44"/>
      <c r="K5" s="18">
        <v>18</v>
      </c>
      <c r="L5" s="45" t="s">
        <v>24</v>
      </c>
      <c r="M5" s="45" t="s">
        <v>76</v>
      </c>
      <c r="N5" s="4"/>
      <c r="O5" s="37"/>
    </row>
    <row r="6" spans="1:15" ht="18.75" customHeight="1">
      <c r="A6" s="19"/>
      <c r="B6" s="46">
        <v>41895</v>
      </c>
      <c r="C6" s="47">
        <f>WEEKDAY(B6)</f>
        <v>7</v>
      </c>
      <c r="D6" s="48">
        <v>0.8333333333333334</v>
      </c>
      <c r="E6" s="49">
        <v>0.90625</v>
      </c>
      <c r="F6" s="50">
        <v>3</v>
      </c>
      <c r="G6" s="42" t="s">
        <v>21</v>
      </c>
      <c r="H6" s="42" t="s">
        <v>59</v>
      </c>
      <c r="I6" s="75" t="s">
        <v>112</v>
      </c>
      <c r="J6" s="44"/>
      <c r="K6" s="50">
        <v>2</v>
      </c>
      <c r="L6" s="52" t="s">
        <v>28</v>
      </c>
      <c r="M6" s="52" t="s">
        <v>141</v>
      </c>
      <c r="N6" s="4"/>
      <c r="O6" s="37"/>
    </row>
    <row r="7" spans="1:15" ht="18.75" customHeight="1">
      <c r="A7" s="53"/>
      <c r="B7" s="54"/>
      <c r="C7" s="55"/>
      <c r="D7" s="56">
        <v>0.90625</v>
      </c>
      <c r="E7" s="57" t="s">
        <v>142</v>
      </c>
      <c r="F7" s="24">
        <v>4</v>
      </c>
      <c r="G7" s="73" t="s">
        <v>143</v>
      </c>
      <c r="H7" s="73" t="s">
        <v>144</v>
      </c>
      <c r="I7" s="66" t="s">
        <v>41</v>
      </c>
      <c r="J7" s="44"/>
      <c r="K7" s="60">
        <v>28</v>
      </c>
      <c r="L7" s="61" t="s">
        <v>33</v>
      </c>
      <c r="M7" s="61" t="s">
        <v>145</v>
      </c>
      <c r="N7" s="4"/>
      <c r="O7" s="37"/>
    </row>
    <row r="8" spans="1:15" ht="18.75" customHeight="1">
      <c r="A8" s="62" t="s">
        <v>34</v>
      </c>
      <c r="B8" s="28">
        <v>41909</v>
      </c>
      <c r="C8" s="29">
        <f>WEEKDAY(B8)</f>
        <v>7</v>
      </c>
      <c r="D8" s="30">
        <v>0.8541666666666666</v>
      </c>
      <c r="E8" s="31">
        <v>0.9270833333333334</v>
      </c>
      <c r="F8" s="32">
        <v>5</v>
      </c>
      <c r="G8" s="33" t="s">
        <v>138</v>
      </c>
      <c r="H8" s="33" t="s">
        <v>117</v>
      </c>
      <c r="I8" s="34" t="s">
        <v>118</v>
      </c>
      <c r="J8" s="44" t="s">
        <v>119</v>
      </c>
      <c r="K8" s="32">
        <v>31</v>
      </c>
      <c r="L8" s="63" t="s">
        <v>38</v>
      </c>
      <c r="M8" s="63" t="s">
        <v>146</v>
      </c>
      <c r="N8" s="4"/>
      <c r="O8" s="37"/>
    </row>
    <row r="9" spans="1:15" ht="18.75" customHeight="1">
      <c r="A9" s="19"/>
      <c r="B9" s="38"/>
      <c r="C9" s="39"/>
      <c r="D9" s="40">
        <v>0.9270833333333334</v>
      </c>
      <c r="E9" s="41" t="s">
        <v>20</v>
      </c>
      <c r="F9" s="18">
        <v>6</v>
      </c>
      <c r="G9" s="51" t="s">
        <v>26</v>
      </c>
      <c r="H9" s="51" t="s">
        <v>25</v>
      </c>
      <c r="I9" s="43" t="s">
        <v>122</v>
      </c>
      <c r="J9" s="44"/>
      <c r="K9" s="18">
        <v>3</v>
      </c>
      <c r="L9" s="45" t="s">
        <v>42</v>
      </c>
      <c r="M9" s="45" t="s">
        <v>76</v>
      </c>
      <c r="N9" s="4"/>
      <c r="O9" s="37"/>
    </row>
    <row r="10" spans="1:15" ht="18.75" customHeight="1">
      <c r="A10" s="19"/>
      <c r="B10" s="46">
        <v>41910</v>
      </c>
      <c r="C10" s="47">
        <f>WEEKDAY(B10)</f>
        <v>1</v>
      </c>
      <c r="D10" s="48">
        <v>0.7708333333333334</v>
      </c>
      <c r="E10" s="49">
        <v>0.84375</v>
      </c>
      <c r="F10" s="50">
        <v>7</v>
      </c>
      <c r="G10" s="51" t="s">
        <v>147</v>
      </c>
      <c r="H10" s="87" t="s">
        <v>148</v>
      </c>
      <c r="I10" s="43" t="s">
        <v>122</v>
      </c>
      <c r="J10" s="44"/>
      <c r="K10" s="50">
        <v>26</v>
      </c>
      <c r="L10" s="52" t="s">
        <v>45</v>
      </c>
      <c r="M10" s="45" t="s">
        <v>92</v>
      </c>
      <c r="N10" s="4"/>
      <c r="O10" s="37"/>
    </row>
    <row r="11" spans="1:15" ht="18.75" customHeight="1">
      <c r="A11" s="19"/>
      <c r="B11" s="54"/>
      <c r="C11" s="55"/>
      <c r="D11" s="56">
        <v>0.84375</v>
      </c>
      <c r="E11" s="57" t="s">
        <v>149</v>
      </c>
      <c r="F11" s="24">
        <v>8</v>
      </c>
      <c r="G11" s="85" t="s">
        <v>114</v>
      </c>
      <c r="H11" s="89" t="s">
        <v>127</v>
      </c>
      <c r="I11" s="68" t="s">
        <v>128</v>
      </c>
      <c r="J11" s="44"/>
      <c r="K11" s="24">
        <v>16</v>
      </c>
      <c r="L11" s="52" t="s">
        <v>45</v>
      </c>
      <c r="M11" s="61" t="s">
        <v>145</v>
      </c>
      <c r="N11" s="4"/>
      <c r="O11" s="37"/>
    </row>
    <row r="12" spans="1:15" ht="18.75" customHeight="1">
      <c r="A12" s="27" t="s">
        <v>49</v>
      </c>
      <c r="B12" s="69">
        <v>41916</v>
      </c>
      <c r="C12" s="29">
        <f>WEEKDAY(B12)</f>
        <v>7</v>
      </c>
      <c r="D12" s="30">
        <v>0.8541666666666666</v>
      </c>
      <c r="E12" s="31">
        <v>0.9270833333333334</v>
      </c>
      <c r="F12" s="32">
        <v>9</v>
      </c>
      <c r="G12" s="84" t="s">
        <v>98</v>
      </c>
      <c r="H12" s="84" t="s">
        <v>84</v>
      </c>
      <c r="I12" s="34" t="s">
        <v>99</v>
      </c>
      <c r="J12" s="70" t="s">
        <v>150</v>
      </c>
      <c r="K12" s="32">
        <v>14</v>
      </c>
      <c r="L12" s="36" t="s">
        <v>151</v>
      </c>
      <c r="M12" s="36" t="s">
        <v>19</v>
      </c>
      <c r="N12" s="4"/>
      <c r="O12" s="71"/>
    </row>
    <row r="13" spans="1:15" ht="18.75" customHeight="1">
      <c r="A13" s="62"/>
      <c r="B13" s="72"/>
      <c r="C13" s="39"/>
      <c r="D13" s="40">
        <v>0.9270833333333334</v>
      </c>
      <c r="E13" s="41" t="s">
        <v>20</v>
      </c>
      <c r="F13" s="18">
        <v>10</v>
      </c>
      <c r="G13" s="85" t="s">
        <v>102</v>
      </c>
      <c r="H13" s="85" t="s">
        <v>93</v>
      </c>
      <c r="I13" s="43" t="s">
        <v>44</v>
      </c>
      <c r="J13" s="19"/>
      <c r="K13" s="18">
        <v>21</v>
      </c>
      <c r="L13" s="45" t="s">
        <v>76</v>
      </c>
      <c r="M13" s="45" t="s">
        <v>42</v>
      </c>
      <c r="N13" s="4"/>
      <c r="O13" s="37"/>
    </row>
    <row r="14" spans="1:15" ht="18.75" customHeight="1">
      <c r="A14" s="62"/>
      <c r="B14" s="46">
        <v>41917</v>
      </c>
      <c r="C14" s="74">
        <f>WEEKDAY(B14)</f>
        <v>1</v>
      </c>
      <c r="D14" s="48">
        <v>0.7708333333333334</v>
      </c>
      <c r="E14" s="49">
        <v>0.84375</v>
      </c>
      <c r="F14" s="50">
        <v>11</v>
      </c>
      <c r="G14" s="42" t="s">
        <v>152</v>
      </c>
      <c r="H14" s="42" t="s">
        <v>74</v>
      </c>
      <c r="I14" s="43" t="s">
        <v>57</v>
      </c>
      <c r="J14" s="19"/>
      <c r="K14" s="50">
        <v>29</v>
      </c>
      <c r="L14" s="52" t="s">
        <v>77</v>
      </c>
      <c r="M14" s="45" t="s">
        <v>92</v>
      </c>
      <c r="N14" s="4"/>
      <c r="O14" s="37"/>
    </row>
    <row r="15" spans="1:15" ht="18.75" customHeight="1">
      <c r="A15" s="76"/>
      <c r="B15" s="77"/>
      <c r="C15" s="55"/>
      <c r="D15" s="56">
        <v>0.84375</v>
      </c>
      <c r="E15" s="57" t="s">
        <v>149</v>
      </c>
      <c r="F15" s="18">
        <v>12</v>
      </c>
      <c r="G15" s="42" t="s">
        <v>22</v>
      </c>
      <c r="H15" s="42" t="s">
        <v>59</v>
      </c>
      <c r="I15" s="43" t="s">
        <v>57</v>
      </c>
      <c r="J15" s="26"/>
      <c r="K15" s="18">
        <v>1</v>
      </c>
      <c r="L15" s="61" t="s">
        <v>81</v>
      </c>
      <c r="M15" s="61" t="s">
        <v>145</v>
      </c>
      <c r="N15" s="4"/>
      <c r="O15" s="37"/>
    </row>
    <row r="16" spans="1:15" ht="18.75" customHeight="1">
      <c r="A16" s="62" t="s">
        <v>67</v>
      </c>
      <c r="B16" s="69">
        <v>41930</v>
      </c>
      <c r="C16" s="29">
        <f>WEEKDAY(B16)</f>
        <v>7</v>
      </c>
      <c r="D16" s="30">
        <v>0.8541666666666666</v>
      </c>
      <c r="E16" s="31">
        <v>0.9270833333333334</v>
      </c>
      <c r="F16" s="32">
        <v>13</v>
      </c>
      <c r="G16" s="84" t="s">
        <v>84</v>
      </c>
      <c r="H16" s="84" t="s">
        <v>83</v>
      </c>
      <c r="I16" s="34" t="s">
        <v>85</v>
      </c>
      <c r="J16" s="44" t="s">
        <v>86</v>
      </c>
      <c r="K16" s="32">
        <v>24</v>
      </c>
      <c r="L16" s="63" t="s">
        <v>153</v>
      </c>
      <c r="M16" s="36" t="s">
        <v>19</v>
      </c>
      <c r="N16" s="4"/>
      <c r="O16" s="37"/>
    </row>
    <row r="17" spans="1:15" ht="18.75" customHeight="1">
      <c r="A17" s="62"/>
      <c r="B17" s="72"/>
      <c r="C17" s="39"/>
      <c r="D17" s="40">
        <v>0.9270833333333334</v>
      </c>
      <c r="E17" s="41" t="s">
        <v>20</v>
      </c>
      <c r="F17" s="18">
        <v>14</v>
      </c>
      <c r="G17" s="42" t="s">
        <v>59</v>
      </c>
      <c r="H17" s="85" t="s">
        <v>114</v>
      </c>
      <c r="I17" s="43" t="s">
        <v>91</v>
      </c>
      <c r="J17" s="44"/>
      <c r="K17" s="18">
        <v>10</v>
      </c>
      <c r="L17" s="45" t="s">
        <v>92</v>
      </c>
      <c r="M17" s="45" t="s">
        <v>42</v>
      </c>
      <c r="N17" s="4"/>
      <c r="O17" s="37"/>
    </row>
    <row r="18" spans="1:15" ht="18.75" customHeight="1">
      <c r="A18" s="62"/>
      <c r="B18" s="82">
        <v>41931</v>
      </c>
      <c r="C18" s="74">
        <f>WEEKDAY(B18)</f>
        <v>1</v>
      </c>
      <c r="D18" s="48">
        <v>0.7708333333333334</v>
      </c>
      <c r="E18" s="49">
        <v>0.84375</v>
      </c>
      <c r="F18" s="50">
        <v>15</v>
      </c>
      <c r="G18" s="65" t="s">
        <v>154</v>
      </c>
      <c r="H18" s="65" t="s">
        <v>155</v>
      </c>
      <c r="I18" s="43" t="s">
        <v>91</v>
      </c>
      <c r="J18" s="44"/>
      <c r="K18" s="50">
        <v>12</v>
      </c>
      <c r="L18" s="52" t="s">
        <v>141</v>
      </c>
      <c r="M18" s="45" t="s">
        <v>76</v>
      </c>
      <c r="N18" s="4"/>
      <c r="O18" s="37"/>
    </row>
    <row r="19" spans="1:15" ht="18.75" customHeight="1">
      <c r="A19" s="76"/>
      <c r="B19" s="83"/>
      <c r="C19" s="55"/>
      <c r="D19" s="56">
        <v>0.84375</v>
      </c>
      <c r="E19" s="57" t="s">
        <v>149</v>
      </c>
      <c r="F19" s="18">
        <v>16</v>
      </c>
      <c r="G19" s="85" t="s">
        <v>93</v>
      </c>
      <c r="H19" s="85" t="s">
        <v>156</v>
      </c>
      <c r="I19" s="66" t="s">
        <v>95</v>
      </c>
      <c r="J19" s="44"/>
      <c r="K19" s="18">
        <v>19</v>
      </c>
      <c r="L19" s="61" t="s">
        <v>96</v>
      </c>
      <c r="M19" s="61" t="s">
        <v>145</v>
      </c>
      <c r="N19" s="4"/>
      <c r="O19" s="37"/>
    </row>
    <row r="20" spans="1:15" ht="18.75" customHeight="1">
      <c r="A20" s="27" t="s">
        <v>82</v>
      </c>
      <c r="B20" s="28">
        <v>41965</v>
      </c>
      <c r="C20" s="29">
        <f>WEEKDAY(B20)</f>
        <v>7</v>
      </c>
      <c r="D20" s="30">
        <v>0.8541666666666666</v>
      </c>
      <c r="E20" s="31">
        <v>0.9270833333333334</v>
      </c>
      <c r="F20" s="32">
        <v>17</v>
      </c>
      <c r="G20" s="81" t="s">
        <v>68</v>
      </c>
      <c r="H20" s="81" t="s">
        <v>69</v>
      </c>
      <c r="I20" s="34" t="s">
        <v>70</v>
      </c>
      <c r="J20" s="70" t="s">
        <v>71</v>
      </c>
      <c r="K20" s="32">
        <v>11</v>
      </c>
      <c r="L20" s="36" t="s">
        <v>157</v>
      </c>
      <c r="M20" s="36" t="s">
        <v>19</v>
      </c>
      <c r="N20" s="4"/>
      <c r="O20" s="71"/>
    </row>
    <row r="21" spans="1:15" ht="18.75" customHeight="1">
      <c r="A21" s="62"/>
      <c r="B21" s="38"/>
      <c r="C21" s="39"/>
      <c r="D21" s="40">
        <v>0.9270833333333334</v>
      </c>
      <c r="E21" s="41" t="s">
        <v>20</v>
      </c>
      <c r="F21" s="18">
        <v>18</v>
      </c>
      <c r="G21" s="42" t="s">
        <v>74</v>
      </c>
      <c r="H21" s="42" t="s">
        <v>59</v>
      </c>
      <c r="I21" s="43" t="s">
        <v>75</v>
      </c>
      <c r="J21" s="19"/>
      <c r="K21" s="18">
        <v>23</v>
      </c>
      <c r="L21" s="45" t="s">
        <v>158</v>
      </c>
      <c r="M21" s="45" t="s">
        <v>42</v>
      </c>
      <c r="N21" s="4"/>
      <c r="O21" s="37"/>
    </row>
    <row r="22" spans="1:15" ht="18.75" customHeight="1">
      <c r="A22" s="62"/>
      <c r="B22" s="46">
        <v>41966</v>
      </c>
      <c r="C22" s="47">
        <f>WEEKDAY(B22)</f>
        <v>1</v>
      </c>
      <c r="D22" s="48">
        <v>0.7708333333333334</v>
      </c>
      <c r="E22" s="49">
        <v>0.84375</v>
      </c>
      <c r="F22" s="50">
        <v>19</v>
      </c>
      <c r="G22" s="42" t="s">
        <v>22</v>
      </c>
      <c r="H22" s="42" t="s">
        <v>152</v>
      </c>
      <c r="I22" s="43" t="s">
        <v>75</v>
      </c>
      <c r="J22" s="19"/>
      <c r="K22" s="50">
        <v>25</v>
      </c>
      <c r="L22" s="45" t="s">
        <v>158</v>
      </c>
      <c r="M22" s="45" t="s">
        <v>76</v>
      </c>
      <c r="N22" s="4"/>
      <c r="O22" s="37"/>
    </row>
    <row r="23" spans="1:15" ht="18.75" customHeight="1">
      <c r="A23" s="76"/>
      <c r="B23" s="54"/>
      <c r="C23" s="55"/>
      <c r="D23" s="56">
        <v>0.84375</v>
      </c>
      <c r="E23" s="57" t="s">
        <v>149</v>
      </c>
      <c r="F23" s="18">
        <v>20</v>
      </c>
      <c r="G23" s="80" t="s">
        <v>159</v>
      </c>
      <c r="H23" s="80" t="s">
        <v>79</v>
      </c>
      <c r="I23" s="68" t="s">
        <v>80</v>
      </c>
      <c r="J23" s="26"/>
      <c r="K23" s="18">
        <v>5</v>
      </c>
      <c r="L23" s="61" t="s">
        <v>145</v>
      </c>
      <c r="M23" s="61" t="s">
        <v>96</v>
      </c>
      <c r="N23" s="4"/>
      <c r="O23" s="37"/>
    </row>
    <row r="24" spans="1:15" ht="18.75" customHeight="1">
      <c r="A24" s="27" t="s">
        <v>97</v>
      </c>
      <c r="B24" s="28">
        <v>41979</v>
      </c>
      <c r="C24" s="29">
        <f>WEEKDAY(B24)</f>
        <v>7</v>
      </c>
      <c r="D24" s="30">
        <v>0.8541666666666666</v>
      </c>
      <c r="E24" s="31">
        <v>0.9270833333333334</v>
      </c>
      <c r="F24" s="32">
        <v>21</v>
      </c>
      <c r="G24" s="33" t="s">
        <v>16</v>
      </c>
      <c r="H24" s="33" t="s">
        <v>35</v>
      </c>
      <c r="I24" s="34" t="s">
        <v>36</v>
      </c>
      <c r="J24" s="35" t="s">
        <v>37</v>
      </c>
      <c r="K24" s="32">
        <v>7</v>
      </c>
      <c r="L24" s="32" t="s">
        <v>160</v>
      </c>
      <c r="M24" s="32" t="s">
        <v>113</v>
      </c>
      <c r="N24" s="4"/>
      <c r="O24" s="37"/>
    </row>
    <row r="25" spans="1:15" ht="18.75" customHeight="1">
      <c r="A25" s="62"/>
      <c r="B25" s="38"/>
      <c r="C25" s="39"/>
      <c r="D25" s="40">
        <v>0.9270833333333334</v>
      </c>
      <c r="E25" s="41" t="s">
        <v>20</v>
      </c>
      <c r="F25" s="18">
        <v>22</v>
      </c>
      <c r="G25" s="65" t="s">
        <v>39</v>
      </c>
      <c r="H25" s="65" t="s">
        <v>154</v>
      </c>
      <c r="I25" s="66" t="s">
        <v>41</v>
      </c>
      <c r="J25" s="44"/>
      <c r="K25" s="18">
        <v>15</v>
      </c>
      <c r="L25" s="18" t="s">
        <v>161</v>
      </c>
      <c r="M25" s="18" t="s">
        <v>126</v>
      </c>
      <c r="N25" s="4"/>
      <c r="O25" s="37"/>
    </row>
    <row r="26" spans="1:15" ht="18.75" customHeight="1">
      <c r="A26" s="62"/>
      <c r="B26" s="46">
        <v>41980</v>
      </c>
      <c r="C26" s="74">
        <f>WEEKDAY(B26)</f>
        <v>1</v>
      </c>
      <c r="D26" s="48">
        <v>0.7708333333333334</v>
      </c>
      <c r="E26" s="49">
        <v>0.84375</v>
      </c>
      <c r="F26" s="50">
        <v>23</v>
      </c>
      <c r="G26" s="42" t="s">
        <v>152</v>
      </c>
      <c r="H26" s="42" t="s">
        <v>21</v>
      </c>
      <c r="I26" s="43" t="s">
        <v>44</v>
      </c>
      <c r="J26" s="44"/>
      <c r="K26" s="60">
        <v>20</v>
      </c>
      <c r="L26" s="60" t="s">
        <v>162</v>
      </c>
      <c r="M26" s="60" t="s">
        <v>104</v>
      </c>
      <c r="N26" s="4"/>
      <c r="O26" s="37"/>
    </row>
    <row r="27" spans="1:15" ht="18.75" customHeight="1">
      <c r="A27" s="76"/>
      <c r="B27" s="54"/>
      <c r="C27" s="55"/>
      <c r="D27" s="56">
        <v>0.84375</v>
      </c>
      <c r="E27" s="57" t="s">
        <v>149</v>
      </c>
      <c r="F27" s="18">
        <v>24</v>
      </c>
      <c r="G27" s="67" t="s">
        <v>46</v>
      </c>
      <c r="H27" s="67" t="s">
        <v>47</v>
      </c>
      <c r="I27" s="68" t="s">
        <v>48</v>
      </c>
      <c r="J27" s="44"/>
      <c r="K27" s="32">
        <v>22</v>
      </c>
      <c r="L27" s="32" t="s">
        <v>113</v>
      </c>
      <c r="M27" s="32" t="s">
        <v>160</v>
      </c>
      <c r="N27" s="4"/>
      <c r="O27" s="71"/>
    </row>
    <row r="28" spans="1:15" ht="18.75" customHeight="1">
      <c r="A28" s="27" t="s">
        <v>107</v>
      </c>
      <c r="B28" s="28">
        <v>42021</v>
      </c>
      <c r="C28" s="29">
        <f>WEEKDAY(B28)</f>
        <v>7</v>
      </c>
      <c r="D28" s="30">
        <v>0.8541666666666666</v>
      </c>
      <c r="E28" s="31">
        <v>0.9270833333333334</v>
      </c>
      <c r="F28" s="32">
        <v>25</v>
      </c>
      <c r="G28" s="33" t="s">
        <v>138</v>
      </c>
      <c r="H28" s="33" t="s">
        <v>16</v>
      </c>
      <c r="I28" s="34" t="s">
        <v>51</v>
      </c>
      <c r="J28" s="35" t="s">
        <v>163</v>
      </c>
      <c r="K28" s="18">
        <v>17</v>
      </c>
      <c r="L28" s="18" t="s">
        <v>115</v>
      </c>
      <c r="M28" s="18" t="s">
        <v>126</v>
      </c>
      <c r="N28" s="4"/>
      <c r="O28" s="37"/>
    </row>
    <row r="29" spans="1:15" ht="18.75" customHeight="1">
      <c r="A29" s="62"/>
      <c r="B29" s="38"/>
      <c r="C29" s="39"/>
      <c r="D29" s="40">
        <v>0.9270833333333334</v>
      </c>
      <c r="E29" s="41" t="s">
        <v>20</v>
      </c>
      <c r="F29" s="18">
        <v>26</v>
      </c>
      <c r="G29" s="42" t="s">
        <v>21</v>
      </c>
      <c r="H29" s="42" t="s">
        <v>22</v>
      </c>
      <c r="I29" s="43" t="s">
        <v>57</v>
      </c>
      <c r="J29" s="44"/>
      <c r="K29" s="60">
        <v>13</v>
      </c>
      <c r="L29" s="60" t="s">
        <v>120</v>
      </c>
      <c r="M29" s="60" t="s">
        <v>104</v>
      </c>
      <c r="N29" s="4"/>
      <c r="O29" s="37"/>
    </row>
    <row r="30" spans="1:15" ht="18.75" customHeight="1">
      <c r="A30" s="62"/>
      <c r="B30" s="46">
        <v>42022</v>
      </c>
      <c r="C30" s="47">
        <f>WEEKDAY(B30)</f>
        <v>1</v>
      </c>
      <c r="D30" s="48">
        <v>0.7708333333333334</v>
      </c>
      <c r="E30" s="49">
        <v>0.84375</v>
      </c>
      <c r="F30" s="50">
        <v>27</v>
      </c>
      <c r="G30" s="51" t="s">
        <v>25</v>
      </c>
      <c r="H30" s="51" t="s">
        <v>26</v>
      </c>
      <c r="I30" s="43" t="s">
        <v>27</v>
      </c>
      <c r="J30" s="44"/>
      <c r="K30" s="32">
        <v>30</v>
      </c>
      <c r="L30" s="32" t="s">
        <v>164</v>
      </c>
      <c r="M30" s="32" t="s">
        <v>160</v>
      </c>
      <c r="N30" s="4"/>
      <c r="O30" s="37"/>
    </row>
    <row r="31" spans="1:15" ht="18.75" customHeight="1">
      <c r="A31" s="76"/>
      <c r="B31" s="54"/>
      <c r="C31" s="55"/>
      <c r="D31" s="56">
        <v>0.84375</v>
      </c>
      <c r="E31" s="57" t="s">
        <v>149</v>
      </c>
      <c r="F31" s="18">
        <v>28</v>
      </c>
      <c r="G31" s="58" t="s">
        <v>30</v>
      </c>
      <c r="H31" s="58" t="s">
        <v>165</v>
      </c>
      <c r="I31" s="59" t="s">
        <v>32</v>
      </c>
      <c r="J31" s="44"/>
      <c r="K31" s="18">
        <v>9</v>
      </c>
      <c r="L31" s="18" t="s">
        <v>126</v>
      </c>
      <c r="M31" s="18" t="s">
        <v>115</v>
      </c>
      <c r="N31" s="4"/>
      <c r="O31" s="37"/>
    </row>
    <row r="32" spans="1:15" ht="18.75" customHeight="1">
      <c r="A32" s="27" t="s">
        <v>116</v>
      </c>
      <c r="B32" s="28">
        <v>42042</v>
      </c>
      <c r="C32" s="29">
        <f>WEEKDAY(B32)</f>
        <v>7</v>
      </c>
      <c r="D32" s="30">
        <v>0.8541666666666666</v>
      </c>
      <c r="E32" s="31">
        <v>0.9270833333333334</v>
      </c>
      <c r="F32" s="32">
        <v>29</v>
      </c>
      <c r="G32" s="33" t="s">
        <v>16</v>
      </c>
      <c r="H32" s="33" t="s">
        <v>117</v>
      </c>
      <c r="I32" s="34" t="s">
        <v>17</v>
      </c>
      <c r="J32" s="70" t="s">
        <v>166</v>
      </c>
      <c r="K32" s="60">
        <v>6</v>
      </c>
      <c r="L32" s="60" t="s">
        <v>167</v>
      </c>
      <c r="M32" s="60" t="s">
        <v>104</v>
      </c>
      <c r="N32" s="4"/>
      <c r="O32" s="37"/>
    </row>
    <row r="33" spans="1:15" ht="18.75" customHeight="1">
      <c r="A33" s="62"/>
      <c r="B33" s="38"/>
      <c r="C33" s="74"/>
      <c r="D33" s="40">
        <v>0.9270833333333334</v>
      </c>
      <c r="E33" s="41" t="s">
        <v>20</v>
      </c>
      <c r="F33" s="18">
        <v>30</v>
      </c>
      <c r="G33" s="65" t="s">
        <v>155</v>
      </c>
      <c r="H33" s="65" t="s">
        <v>154</v>
      </c>
      <c r="I33" s="43" t="s">
        <v>23</v>
      </c>
      <c r="J33" s="62"/>
      <c r="K33" s="50">
        <v>4</v>
      </c>
      <c r="L33" s="50" t="s">
        <v>168</v>
      </c>
      <c r="M33" s="32" t="s">
        <v>160</v>
      </c>
      <c r="N33" s="4"/>
      <c r="O33" s="37"/>
    </row>
    <row r="34" spans="1:15" ht="18.75" customHeight="1">
      <c r="A34" s="62"/>
      <c r="B34" s="46">
        <v>42043</v>
      </c>
      <c r="C34" s="47">
        <f>WEEKDAY(B34)</f>
        <v>1</v>
      </c>
      <c r="D34" s="48">
        <v>0.7708333333333334</v>
      </c>
      <c r="E34" s="49">
        <v>0.84375</v>
      </c>
      <c r="F34" s="50">
        <v>31</v>
      </c>
      <c r="G34" s="42" t="s">
        <v>21</v>
      </c>
      <c r="H34" s="42" t="s">
        <v>74</v>
      </c>
      <c r="I34" s="43" t="s">
        <v>23</v>
      </c>
      <c r="J34" s="62"/>
      <c r="K34" s="50">
        <v>32</v>
      </c>
      <c r="L34" s="18" t="s">
        <v>103</v>
      </c>
      <c r="M34" s="18" t="s">
        <v>115</v>
      </c>
      <c r="N34" s="4"/>
      <c r="O34" s="37"/>
    </row>
    <row r="35" spans="1:15" ht="18.75" customHeight="1">
      <c r="A35" s="76"/>
      <c r="B35" s="88"/>
      <c r="C35" s="55"/>
      <c r="D35" s="56">
        <v>0.84375</v>
      </c>
      <c r="E35" s="57" t="s">
        <v>149</v>
      </c>
      <c r="F35" s="18">
        <v>32</v>
      </c>
      <c r="G35" s="100" t="s">
        <v>169</v>
      </c>
      <c r="H35" s="100" t="s">
        <v>170</v>
      </c>
      <c r="I35" s="68" t="s">
        <v>171</v>
      </c>
      <c r="J35" s="101"/>
      <c r="K35" s="18">
        <v>27</v>
      </c>
      <c r="L35" s="18" t="s">
        <v>103</v>
      </c>
      <c r="M35" s="18" t="s">
        <v>126</v>
      </c>
      <c r="N35" s="4"/>
      <c r="O35" s="37"/>
    </row>
    <row r="36" spans="1:14" ht="18.75" customHeight="1">
      <c r="A36" s="27" t="s">
        <v>129</v>
      </c>
      <c r="B36" s="28">
        <v>42046</v>
      </c>
      <c r="C36" s="29">
        <f>WEEKDAY(B36)</f>
        <v>4</v>
      </c>
      <c r="D36" s="30">
        <v>0.6666666666666666</v>
      </c>
      <c r="E36" s="31">
        <v>0.75</v>
      </c>
      <c r="F36" s="32"/>
      <c r="G36" s="84"/>
      <c r="H36" s="84"/>
      <c r="I36" s="34"/>
      <c r="J36" s="90"/>
      <c r="L36" s="4"/>
      <c r="M36" s="4"/>
      <c r="N36" s="4"/>
    </row>
    <row r="37" spans="1:14" ht="18.75" customHeight="1">
      <c r="A37" s="62"/>
      <c r="B37" s="38"/>
      <c r="C37" s="39"/>
      <c r="D37" s="40">
        <v>0.75</v>
      </c>
      <c r="E37" s="64">
        <v>0.8333333333333334</v>
      </c>
      <c r="F37" s="18"/>
      <c r="G37" s="51"/>
      <c r="H37" s="51"/>
      <c r="I37" s="43"/>
      <c r="L37" s="4"/>
      <c r="M37" s="4"/>
      <c r="N37" s="4"/>
    </row>
    <row r="38" spans="1:14" ht="18.75" customHeight="1">
      <c r="A38" s="62"/>
      <c r="B38" s="46">
        <v>42046</v>
      </c>
      <c r="C38" s="47">
        <f>WEEKDAY(B38)</f>
        <v>4</v>
      </c>
      <c r="D38" s="48">
        <v>0.8333333333333334</v>
      </c>
      <c r="E38" s="49">
        <v>0.9166666666666666</v>
      </c>
      <c r="F38" s="18"/>
      <c r="G38" s="51"/>
      <c r="H38" s="51"/>
      <c r="I38" s="75"/>
      <c r="L38" s="4"/>
      <c r="M38" s="4"/>
      <c r="N38" s="4"/>
    </row>
    <row r="39" spans="1:14" ht="18.75" customHeight="1">
      <c r="A39" s="91"/>
      <c r="B39" s="88"/>
      <c r="C39" s="92"/>
      <c r="D39" s="93">
        <v>0.9166666666666666</v>
      </c>
      <c r="E39" s="94" t="s">
        <v>172</v>
      </c>
      <c r="F39" s="95"/>
      <c r="G39" s="80"/>
      <c r="H39" s="80"/>
      <c r="I39" s="59"/>
      <c r="L39" s="4"/>
      <c r="M39" s="4"/>
      <c r="N39" s="4"/>
    </row>
  </sheetData>
  <sheetProtection/>
  <mergeCells count="74">
    <mergeCell ref="J28:J31"/>
    <mergeCell ref="J32:J35"/>
    <mergeCell ref="J12:J15"/>
    <mergeCell ref="J16:J19"/>
    <mergeCell ref="J24:J27"/>
    <mergeCell ref="J20:J23"/>
    <mergeCell ref="J4:J7"/>
    <mergeCell ref="J8:J11"/>
    <mergeCell ref="A36:A39"/>
    <mergeCell ref="B36:B37"/>
    <mergeCell ref="B38:B39"/>
    <mergeCell ref="A24:A27"/>
    <mergeCell ref="B24:B25"/>
    <mergeCell ref="A28:A31"/>
    <mergeCell ref="B28:B29"/>
    <mergeCell ref="B30:B31"/>
    <mergeCell ref="L2:M2"/>
    <mergeCell ref="J2:J3"/>
    <mergeCell ref="A20:A23"/>
    <mergeCell ref="B20:B21"/>
    <mergeCell ref="B22:B23"/>
    <mergeCell ref="A12:A15"/>
    <mergeCell ref="B12:B13"/>
    <mergeCell ref="B14:B15"/>
    <mergeCell ref="B16:B17"/>
    <mergeCell ref="B18:B19"/>
    <mergeCell ref="A32:A35"/>
    <mergeCell ref="B32:B33"/>
    <mergeCell ref="B34:B35"/>
    <mergeCell ref="B26:B27"/>
    <mergeCell ref="A16:A19"/>
    <mergeCell ref="A4:A7"/>
    <mergeCell ref="B4:B5"/>
    <mergeCell ref="B6:B7"/>
    <mergeCell ref="A8:A11"/>
    <mergeCell ref="B8:B9"/>
    <mergeCell ref="B10:B11"/>
    <mergeCell ref="A1:I1"/>
    <mergeCell ref="A2:A3"/>
    <mergeCell ref="D2:D3"/>
    <mergeCell ref="F2:F3"/>
    <mergeCell ref="G2:H2"/>
    <mergeCell ref="I2:I3"/>
    <mergeCell ref="E2:E3"/>
    <mergeCell ref="B2:C3"/>
    <mergeCell ref="C4:C5"/>
    <mergeCell ref="C6:C7"/>
    <mergeCell ref="C8:C9"/>
    <mergeCell ref="C10:C11"/>
    <mergeCell ref="C26:C27"/>
    <mergeCell ref="C38:C39"/>
    <mergeCell ref="C12:C13"/>
    <mergeCell ref="C14:C15"/>
    <mergeCell ref="C16:C17"/>
    <mergeCell ref="C18:C19"/>
    <mergeCell ref="K2:K3"/>
    <mergeCell ref="C32:C33"/>
    <mergeCell ref="C34:C35"/>
    <mergeCell ref="C36:C37"/>
    <mergeCell ref="C20:C21"/>
    <mergeCell ref="C22:C23"/>
    <mergeCell ref="C28:C29"/>
    <mergeCell ref="C30:C31"/>
    <mergeCell ref="C24:C25"/>
    <mergeCell ref="O33:O35"/>
    <mergeCell ref="O2:O3"/>
    <mergeCell ref="O20:O23"/>
    <mergeCell ref="O24:O26"/>
    <mergeCell ref="O27:O29"/>
    <mergeCell ref="O30:O32"/>
    <mergeCell ref="O4:O7"/>
    <mergeCell ref="O8:O11"/>
    <mergeCell ref="O12:O15"/>
    <mergeCell ref="O16:O19"/>
  </mergeCells>
  <printOptions/>
  <pageMargins left="0.47216321539691114" right="0.27565998355234705" top="0.3200988600573202" bottom="0.23608160769845557" header="0.31523838287263406" footer="0.2756599835523470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N19"/>
  <sheetViews>
    <sheetView defaultGridColor="0" zoomScaleSheetLayoutView="100" colorId="23" workbookViewId="0" topLeftCell="C1">
      <selection activeCell="C3" sqref="C3"/>
    </sheetView>
  </sheetViews>
  <sheetFormatPr defaultColWidth="9.00390625" defaultRowHeight="13.5"/>
  <cols>
    <col min="1" max="2" width="9.00390625" style="3" customWidth="1"/>
    <col min="3" max="3" width="19.75390625" style="3" customWidth="1"/>
    <col min="4" max="4" width="9.00390625" style="3" customWidth="1"/>
    <col min="5" max="5" width="12.375" style="3" customWidth="1"/>
    <col min="6" max="6" width="11.50390625" style="3" customWidth="1"/>
    <col min="7" max="7" width="13.00390625" style="3" customWidth="1"/>
    <col min="8" max="8" width="10.625" style="3" customWidth="1"/>
    <col min="9" max="9" width="11.125" style="3" customWidth="1"/>
    <col min="10" max="10" width="11.625" style="3" customWidth="1"/>
    <col min="11" max="11" width="12.25390625" style="3" customWidth="1"/>
    <col min="12" max="12" width="9.00390625" style="3" customWidth="1"/>
    <col min="13" max="13" width="11.375" style="3" customWidth="1"/>
    <col min="14" max="14" width="12.00390625" style="3" customWidth="1"/>
    <col min="15" max="16384" width="9.00390625" style="3" customWidth="1"/>
  </cols>
  <sheetData>
    <row r="3" spans="4:10" ht="13.5">
      <c r="D3" s="4"/>
      <c r="E3" s="4" t="s">
        <v>173</v>
      </c>
      <c r="F3" s="4" t="s">
        <v>174</v>
      </c>
      <c r="G3" s="4" t="s">
        <v>175</v>
      </c>
      <c r="H3" s="4"/>
      <c r="I3" s="3" t="s">
        <v>176</v>
      </c>
      <c r="J3" s="3" t="s">
        <v>177</v>
      </c>
    </row>
    <row r="4" spans="2:14" ht="13.5">
      <c r="B4" s="4" t="s">
        <v>178</v>
      </c>
      <c r="C4" s="3" t="s">
        <v>179</v>
      </c>
      <c r="D4" s="3">
        <v>15440</v>
      </c>
      <c r="E4" s="3">
        <v>2</v>
      </c>
      <c r="F4" s="3">
        <v>32</v>
      </c>
      <c r="G4" s="3">
        <f>D4*E4*F4</f>
        <v>988160</v>
      </c>
      <c r="H4" s="3">
        <f>SUM(G4:G8)</f>
        <v>1208480</v>
      </c>
      <c r="I4" s="3">
        <f>H4/F4</f>
        <v>37765</v>
      </c>
      <c r="N4" s="3" t="s">
        <v>180</v>
      </c>
    </row>
    <row r="5" spans="2:14" ht="13.5">
      <c r="B5" s="4"/>
      <c r="C5" s="3" t="s">
        <v>181</v>
      </c>
      <c r="D5" s="3">
        <v>1610</v>
      </c>
      <c r="F5" s="3">
        <v>16</v>
      </c>
      <c r="G5" s="3">
        <f>D5*F5</f>
        <v>25760</v>
      </c>
      <c r="J5" s="3">
        <f>I4*20</f>
        <v>755300</v>
      </c>
      <c r="L5" s="3" t="s">
        <v>182</v>
      </c>
      <c r="M5" s="3">
        <f>J5+J9+J11</f>
        <v>759300</v>
      </c>
      <c r="N5" s="3">
        <f>M5/5</f>
        <v>151860</v>
      </c>
    </row>
    <row r="6" spans="2:7" ht="13.5">
      <c r="B6" s="4"/>
      <c r="C6" s="3" t="s">
        <v>183</v>
      </c>
      <c r="D6" s="3">
        <v>1830</v>
      </c>
      <c r="F6" s="3">
        <v>16</v>
      </c>
      <c r="G6" s="3">
        <f>D6*F6</f>
        <v>29280</v>
      </c>
    </row>
    <row r="7" spans="2:14" ht="13.5">
      <c r="B7" s="4"/>
      <c r="C7" s="3" t="s">
        <v>184</v>
      </c>
      <c r="D7" s="3">
        <v>330</v>
      </c>
      <c r="F7" s="3">
        <v>16</v>
      </c>
      <c r="G7" s="3">
        <f>D7*F7</f>
        <v>5280</v>
      </c>
      <c r="J7" s="3">
        <f>I4*12</f>
        <v>453180</v>
      </c>
      <c r="L7" s="3" t="s">
        <v>185</v>
      </c>
      <c r="M7" s="3">
        <f>J7+J10+J12</f>
        <v>457180</v>
      </c>
      <c r="N7" s="3">
        <f>M7/4</f>
        <v>114295</v>
      </c>
    </row>
    <row r="8" spans="2:7" ht="13.5">
      <c r="B8" s="4"/>
      <c r="C8" s="3" t="s">
        <v>186</v>
      </c>
      <c r="D8" s="3">
        <v>5000</v>
      </c>
      <c r="F8" s="3">
        <v>32</v>
      </c>
      <c r="G8" s="3">
        <f>D8*F8</f>
        <v>160000</v>
      </c>
    </row>
    <row r="9" spans="2:10" ht="13.5">
      <c r="B9" s="4" t="s">
        <v>187</v>
      </c>
      <c r="C9" s="3" t="s">
        <v>188</v>
      </c>
      <c r="D9" s="3">
        <v>12000</v>
      </c>
      <c r="E9" s="3">
        <v>2</v>
      </c>
      <c r="G9" s="3">
        <f>D9*E9*F9</f>
        <v>0</v>
      </c>
      <c r="H9" s="3">
        <f>SUM(G9:G10)</f>
        <v>0</v>
      </c>
      <c r="I9" s="3">
        <f>H9/20</f>
        <v>0</v>
      </c>
      <c r="J9" s="3">
        <f>I9*10</f>
        <v>0</v>
      </c>
    </row>
    <row r="10" spans="2:10" ht="13.5">
      <c r="B10" s="3"/>
      <c r="C10" s="3" t="s">
        <v>186</v>
      </c>
      <c r="D10" s="3">
        <v>5000</v>
      </c>
      <c r="G10" s="3">
        <f>D10*F10</f>
        <v>0</v>
      </c>
      <c r="J10" s="3">
        <f>I9*10</f>
        <v>0</v>
      </c>
    </row>
    <row r="11" spans="2:10" ht="13.5">
      <c r="B11" s="3"/>
      <c r="C11" s="3" t="s">
        <v>189</v>
      </c>
      <c r="D11" s="3">
        <v>7520</v>
      </c>
      <c r="G11" s="3">
        <v>8000</v>
      </c>
      <c r="I11" s="3">
        <f>G11/40</f>
        <v>200</v>
      </c>
      <c r="J11" s="3">
        <f>I11*20</f>
        <v>4000</v>
      </c>
    </row>
    <row r="12" spans="7:10" ht="13.5">
      <c r="G12" s="3">
        <f>SUM(G4:G11)</f>
        <v>1216480</v>
      </c>
      <c r="J12" s="3">
        <f>I11*20</f>
        <v>4000</v>
      </c>
    </row>
    <row r="14" spans="6:7" ht="13.5">
      <c r="F14" s="3" t="s">
        <v>176</v>
      </c>
      <c r="G14" s="3">
        <f>G12/32</f>
        <v>38015</v>
      </c>
    </row>
    <row r="15" spans="6:7" ht="13.5">
      <c r="F15" s="3" t="s">
        <v>180</v>
      </c>
      <c r="G15" s="3">
        <f>G14/2</f>
        <v>19007.5</v>
      </c>
    </row>
    <row r="17" spans="6:11" ht="13.5">
      <c r="F17" s="102" t="s">
        <v>190</v>
      </c>
      <c r="G17" s="3">
        <f>G15*8</f>
        <v>152060</v>
      </c>
      <c r="H17" s="102">
        <v>152000</v>
      </c>
      <c r="I17" s="3">
        <v>5</v>
      </c>
      <c r="J17" s="3">
        <f>G17*I17</f>
        <v>760300</v>
      </c>
      <c r="K17" s="3">
        <f>H17*I17</f>
        <v>760000</v>
      </c>
    </row>
    <row r="18" spans="6:11" ht="13.5">
      <c r="F18" s="103" t="s">
        <v>191</v>
      </c>
      <c r="G18" s="3">
        <f>G15*6</f>
        <v>114045</v>
      </c>
      <c r="H18" s="103">
        <v>114000</v>
      </c>
      <c r="I18" s="3">
        <v>4</v>
      </c>
      <c r="J18" s="3">
        <f>G18*I18</f>
        <v>456180</v>
      </c>
      <c r="K18" s="3">
        <f>H18*I18</f>
        <v>456000</v>
      </c>
    </row>
    <row r="19" spans="10:11" ht="13.5">
      <c r="J19" s="3">
        <f>SUM(J17:J18)</f>
        <v>1216480</v>
      </c>
      <c r="K19" s="3">
        <f>SUM(K17:K18)</f>
        <v>1216000</v>
      </c>
    </row>
  </sheetData>
  <sheetProtection/>
  <mergeCells count="6">
    <mergeCell ref="I4:I8"/>
    <mergeCell ref="I9:I10"/>
    <mergeCell ref="B4:B8"/>
    <mergeCell ref="H9:H10"/>
    <mergeCell ref="H4:H8"/>
    <mergeCell ref="B9:B11"/>
  </mergeCells>
  <printOptions/>
  <pageMargins left="0.747823152016467" right="0.747823152016467" top="0.9998749560258521" bottom="0.9998749560258521" header="0.5117415443180114" footer="0.511741544318011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</dc:creator>
  <cp:keywords/>
  <dc:description/>
  <cp:lastModifiedBy>Ken</cp:lastModifiedBy>
  <dcterms:created xsi:type="dcterms:W3CDTF">2014-07-09T10:45:31Z</dcterms:created>
  <dcterms:modified xsi:type="dcterms:W3CDTF">2014-08-08T12:40:23Z</dcterms:modified>
  <cp:category/>
  <cp:version/>
  <cp:contentType/>
  <cp:contentStatus/>
</cp:coreProperties>
</file>